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hgrar\OneDrive\Bureaublad\"/>
    </mc:Choice>
  </mc:AlternateContent>
  <xr:revisionPtr revIDLastSave="0" documentId="8_{85017DB8-FA11-40A4-A09B-36DB4E6D701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genda" sheetId="1" r:id="rId1"/>
    <sheet name="Afbeeldingen" sheetId="2" state="hidden" r:id="rId2"/>
  </sheets>
  <definedNames>
    <definedName name="Calendar10Month">Agenda!$C$146</definedName>
    <definedName name="Calendar10MonthOption">MATCH(Calendar10Month,Maanden,0)</definedName>
    <definedName name="Calendar10Year">Agenda!$B$146</definedName>
    <definedName name="Calendar11Month">Agenda!$C$162</definedName>
    <definedName name="Calendar11MonthOption">MATCH(Calendar11Month,Maanden,0)</definedName>
    <definedName name="Calendar11Year">Agenda!$B$162</definedName>
    <definedName name="Calendar12Month">Agenda!$C$178</definedName>
    <definedName name="Calendar12MonthOption">MATCH(Calendar12Month,Maanden,0)</definedName>
    <definedName name="Calendar12Year">Agenda!$B$178</definedName>
    <definedName name="Calendar1Month">Agenda!$C$2</definedName>
    <definedName name="Calendar1MonthOption">MATCH(Calendar1Month,Maanden,0)</definedName>
    <definedName name="Calendar1Year">Agenda!$B$2</definedName>
    <definedName name="Calendar2Month">Agenda!$C$18</definedName>
    <definedName name="Calendar2MonthOption">MATCH(Calendar2Month,Maanden,0)</definedName>
    <definedName name="Calendar2Year">Agenda!$B$18</definedName>
    <definedName name="Calendar3Month">Agenda!$C$34</definedName>
    <definedName name="Calendar3MonthOption">MATCH(Calendar3Month,Maanden,0)</definedName>
    <definedName name="Calendar3Year">Agenda!$B$34</definedName>
    <definedName name="Calendar4Month">Agenda!$C$50</definedName>
    <definedName name="Calendar4MonthOption">MATCH(Calendar4Month,Maanden,0)</definedName>
    <definedName name="Calendar4Year">Agenda!$B$50</definedName>
    <definedName name="Calendar5Month">Agenda!$C$66</definedName>
    <definedName name="Calendar5MonthOption">MATCH(Calendar5Month,Maanden,0)</definedName>
    <definedName name="Calendar5Year">Agenda!$B$66</definedName>
    <definedName name="Calendar6Month">Agenda!$C$82</definedName>
    <definedName name="Calendar6MonthOption">MATCH(Calendar6Month,Maanden,0)</definedName>
    <definedName name="Calendar6Year">Agenda!$B$82</definedName>
    <definedName name="Calendar7Month">Agenda!$C$98</definedName>
    <definedName name="Calendar7MonthOption">MATCH(Calendar7Month,Maanden,0)</definedName>
    <definedName name="Calendar7Year">Agenda!$B$98</definedName>
    <definedName name="Calendar8Month">Agenda!$C$114</definedName>
    <definedName name="Calendar8MonthOption">MATCH(Calendar8Month,Maanden,0)</definedName>
    <definedName name="Calendar8Year">Agenda!$B$114</definedName>
    <definedName name="Calendar9Month">Agenda!$C$130</definedName>
    <definedName name="Calendar9MonthOption">MATCH(Calendar9Month,Maanden,0)</definedName>
    <definedName name="Calendar9Year">Agenda!$B$130</definedName>
    <definedName name="ColumnTitleRegion1..H12.1">Agenda!$B$4</definedName>
    <definedName name="ColumnTitleRegion10..H54.1">Agenda!$B$52</definedName>
    <definedName name="ColumnTitleRegion11..C56.1">Agenda!$B$52</definedName>
    <definedName name="ColumnTitleRegion12..D56.1">Agenda!$D$63</definedName>
    <definedName name="ColumnTitleRegion13..H68.1">Agenda!$B$68</definedName>
    <definedName name="ColumnTitleRegion14..C70.1">Agenda!$B$68</definedName>
    <definedName name="ColumnTitleRegion15..D70.1">Agenda!$D$79</definedName>
    <definedName name="ColumnTitleRegion16..H82.1">Agenda!$B$84</definedName>
    <definedName name="ColumnTitleRegion17..C84.1">Agenda!$B$84</definedName>
    <definedName name="ColumnTitleRegion18..D84.1">Agenda!$D$95</definedName>
    <definedName name="ColumnTitleRegion19..H96.1">Agenda!$B$100</definedName>
    <definedName name="ColumnTitleRegion2..C14.1">Agenda!$B$4</definedName>
    <definedName name="ColumnTitleRegion20..C98.1">Agenda!$B$100</definedName>
    <definedName name="ColumnTitleRegion21..D98.1">Agenda!$D$111</definedName>
    <definedName name="ColumnTitleRegion22..H110.1">Agenda!$B$116</definedName>
    <definedName name="ColumnTitleRegion23..C112.1">Agenda!$B$116</definedName>
    <definedName name="ColumnTitleRegion24..D112.1">Agenda!$D$127</definedName>
    <definedName name="ColumnTitleRegion25..H124.1">Agenda!$B$132</definedName>
    <definedName name="ColumnTitleRegion26..C126.1">Agenda!$B$132</definedName>
    <definedName name="ColumnTitleRegion27..D126.1">Agenda!$D$143</definedName>
    <definedName name="ColumnTitleRegion28..H138.1">Agenda!$B$148</definedName>
    <definedName name="ColumnTitleRegion29..C140.1">Agenda!$B$148</definedName>
    <definedName name="ColumnTitleRegion3..D14.1">Agenda!$D$15</definedName>
    <definedName name="ColumnTitleRegion30..D140.1">Agenda!$D$159</definedName>
    <definedName name="ColumnTitleRegion31..H152.1">Agenda!$B$164</definedName>
    <definedName name="ColumnTitleRegion32..C154.1">Agenda!$B$164</definedName>
    <definedName name="ColumnTitleRegion33..D154.1">Agenda!$D$175</definedName>
    <definedName name="ColumnTitleRegion34..H166.1">Agenda!$B$180</definedName>
    <definedName name="ColumnTitleRegion35..C168.1">Agenda!$B$180</definedName>
    <definedName name="ColumnTitleRegion36..D168.1">Agenda!$D$191</definedName>
    <definedName name="ColumnTitleRegion4..H26.1">Agenda!$B$20</definedName>
    <definedName name="ColumnTitleRegion5..C28.1">Agenda!$B$20</definedName>
    <definedName name="ColumnTitleRegion6..D28.1">Agenda!$D$31</definedName>
    <definedName name="ColumnTitleRegion7..H40.1">Agenda!$B$36</definedName>
    <definedName name="ColumnTitleRegion8..C42.1">Agenda!$B$36</definedName>
    <definedName name="ColumnTitleRegion9..D42.1">Agenda!$D$47</definedName>
    <definedName name="Dagen">{0,1,2,3,4,5,6}</definedName>
    <definedName name="Maanden">{"Januari","Februari","Maart","April","Mei","Juni","Juli","Augustus","September","Oktober","November","December"}</definedName>
    <definedName name="Weekdagen">{"Maandag","Dinsdag","Woensdag","Donderdag","Vrijdag","Zaterdag","Zondag"}</definedName>
    <definedName name="WeekdayOption">MATCH(WeekStart,Weekdagen,0)+10</definedName>
    <definedName name="WeekStart">Agenda!$B$4</definedName>
    <definedName name="WeekStartValue">IF(WeekStart="Maandag",2,1)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6" roundtripDataChecksum="n6psArEmsrJE1b+dY8tXVk9qKYL+WAgN/QYXDieqUmM="/>
    </ext>
  </extLst>
</workbook>
</file>

<file path=xl/calcChain.xml><?xml version="1.0" encoding="utf-8"?>
<calcChain xmlns="http://schemas.openxmlformats.org/spreadsheetml/2006/main">
  <c r="G116" i="1" l="1"/>
  <c r="G100" i="1"/>
  <c r="G84" i="1"/>
  <c r="G68" i="1"/>
  <c r="B36" i="1"/>
  <c r="H20" i="1"/>
  <c r="G20" i="1"/>
  <c r="C18" i="1"/>
  <c r="B15" i="1" a="1"/>
  <c r="C15" i="1" s="1"/>
  <c r="B13" i="1" a="1"/>
  <c r="F13" i="1" s="1"/>
  <c r="F11" i="1"/>
  <c r="B11" i="1" a="1"/>
  <c r="B9" i="1" a="1"/>
  <c r="G9" i="1" s="1"/>
  <c r="B7" i="1" a="1"/>
  <c r="G4" i="1"/>
  <c r="E9" i="1" l="1"/>
  <c r="C11" i="1"/>
  <c r="B11" i="1"/>
  <c r="H11" i="1"/>
  <c r="C13" i="1"/>
  <c r="B13" i="1"/>
  <c r="H13" i="1"/>
  <c r="C7" i="1"/>
  <c r="B7" i="1"/>
  <c r="H7" i="1"/>
  <c r="F9" i="1"/>
  <c r="D13" i="1"/>
  <c r="D7" i="1"/>
  <c r="E13" i="1"/>
  <c r="D11" i="1"/>
  <c r="C9" i="1"/>
  <c r="B9" i="1"/>
  <c r="H9" i="1"/>
  <c r="E7" i="1"/>
  <c r="F7" i="1"/>
  <c r="G13" i="1"/>
  <c r="G7" i="1"/>
  <c r="E11" i="1"/>
  <c r="C34" i="1"/>
  <c r="B34" i="1"/>
  <c r="B31" i="1" a="1"/>
  <c r="B29" i="1" a="1"/>
  <c r="B27" i="1" a="1"/>
  <c r="B25" i="1" a="1"/>
  <c r="B23" i="1" a="1"/>
  <c r="D9" i="1"/>
  <c r="G11" i="1"/>
  <c r="B15" i="1"/>
  <c r="G23" i="1" l="1"/>
  <c r="E23" i="1"/>
  <c r="D23" i="1"/>
  <c r="C23" i="1"/>
  <c r="F23" i="1"/>
  <c r="B23" i="1"/>
  <c r="H23" i="1"/>
  <c r="G27" i="1"/>
  <c r="E27" i="1"/>
  <c r="D27" i="1"/>
  <c r="C27" i="1"/>
  <c r="B27" i="1"/>
  <c r="F27" i="1"/>
  <c r="H27" i="1"/>
  <c r="G29" i="1"/>
  <c r="E29" i="1"/>
  <c r="D29" i="1"/>
  <c r="C29" i="1"/>
  <c r="H29" i="1"/>
  <c r="B29" i="1"/>
  <c r="F29" i="1"/>
  <c r="C31" i="1"/>
  <c r="B31" i="1"/>
  <c r="G25" i="1"/>
  <c r="E25" i="1"/>
  <c r="D25" i="1"/>
  <c r="C25" i="1"/>
  <c r="H25" i="1"/>
  <c r="F25" i="1"/>
  <c r="B25" i="1"/>
  <c r="C50" i="1"/>
  <c r="B50" i="1"/>
  <c r="B39" i="1" a="1"/>
  <c r="B43" i="1" a="1"/>
  <c r="B41" i="1" a="1"/>
  <c r="B47" i="1" a="1"/>
  <c r="B47" i="1" l="1"/>
  <c r="C47" i="1"/>
  <c r="B41" i="1"/>
  <c r="G41" i="1"/>
  <c r="F41" i="1"/>
  <c r="E41" i="1"/>
  <c r="D41" i="1"/>
  <c r="H41" i="1"/>
  <c r="C41" i="1"/>
  <c r="C66" i="1"/>
  <c r="B59" i="1" a="1"/>
  <c r="B57" i="1" a="1"/>
  <c r="B55" i="1" a="1"/>
  <c r="B66" i="1"/>
  <c r="B43" i="1"/>
  <c r="G43" i="1"/>
  <c r="F43" i="1"/>
  <c r="E43" i="1"/>
  <c r="D43" i="1"/>
  <c r="H43" i="1"/>
  <c r="C43" i="1"/>
  <c r="B39" i="1"/>
  <c r="G39" i="1"/>
  <c r="F39" i="1"/>
  <c r="E39" i="1"/>
  <c r="D39" i="1"/>
  <c r="C39" i="1"/>
  <c r="H39" i="1"/>
  <c r="C82" i="1" l="1"/>
  <c r="B82" i="1"/>
  <c r="B73" i="1" a="1"/>
  <c r="B75" i="1" a="1"/>
  <c r="B79" i="1" a="1"/>
  <c r="B71" i="1" a="1"/>
  <c r="B77" i="1" a="1"/>
  <c r="D55" i="1"/>
  <c r="B55" i="1"/>
  <c r="H55" i="1"/>
  <c r="G55" i="1"/>
  <c r="F55" i="1"/>
  <c r="C55" i="1"/>
  <c r="E55" i="1"/>
  <c r="D57" i="1"/>
  <c r="B57" i="1"/>
  <c r="H57" i="1"/>
  <c r="G57" i="1"/>
  <c r="F57" i="1"/>
  <c r="E57" i="1"/>
  <c r="C57" i="1"/>
  <c r="D59" i="1"/>
  <c r="B59" i="1"/>
  <c r="H59" i="1"/>
  <c r="G59" i="1"/>
  <c r="F59" i="1"/>
  <c r="C59" i="1"/>
  <c r="E59" i="1"/>
  <c r="B71" i="1" l="1"/>
  <c r="H71" i="1"/>
  <c r="G71" i="1"/>
  <c r="F71" i="1"/>
  <c r="E71" i="1"/>
  <c r="D71" i="1"/>
  <c r="C71" i="1"/>
  <c r="B77" i="1"/>
  <c r="H77" i="1"/>
  <c r="G77" i="1"/>
  <c r="F77" i="1"/>
  <c r="E77" i="1"/>
  <c r="D77" i="1"/>
  <c r="C77" i="1"/>
  <c r="B75" i="1"/>
  <c r="H75" i="1"/>
  <c r="G75" i="1"/>
  <c r="F75" i="1"/>
  <c r="E75" i="1"/>
  <c r="D75" i="1"/>
  <c r="C75" i="1"/>
  <c r="B73" i="1"/>
  <c r="H73" i="1"/>
  <c r="G73" i="1"/>
  <c r="F73" i="1"/>
  <c r="E73" i="1"/>
  <c r="D73" i="1"/>
  <c r="C73" i="1"/>
  <c r="B79" i="1"/>
  <c r="C79" i="1"/>
  <c r="B95" i="1" a="1"/>
  <c r="B93" i="1" a="1"/>
  <c r="B91" i="1" a="1"/>
  <c r="B89" i="1" a="1"/>
  <c r="B87" i="1" a="1"/>
  <c r="B98" i="1"/>
  <c r="C98" i="1"/>
  <c r="C93" i="1" l="1"/>
  <c r="B93" i="1"/>
  <c r="H93" i="1"/>
  <c r="G93" i="1"/>
  <c r="F93" i="1"/>
  <c r="E93" i="1"/>
  <c r="D93" i="1"/>
  <c r="C95" i="1"/>
  <c r="B95" i="1"/>
  <c r="C87" i="1"/>
  <c r="B87" i="1"/>
  <c r="H87" i="1"/>
  <c r="G87" i="1"/>
  <c r="F87" i="1"/>
  <c r="D87" i="1"/>
  <c r="E87" i="1"/>
  <c r="C89" i="1"/>
  <c r="B89" i="1"/>
  <c r="H89" i="1"/>
  <c r="G89" i="1"/>
  <c r="F89" i="1"/>
  <c r="E89" i="1"/>
  <c r="D89" i="1"/>
  <c r="C114" i="1"/>
  <c r="B114" i="1"/>
  <c r="B111" i="1" a="1"/>
  <c r="B109" i="1" a="1"/>
  <c r="B107" i="1" a="1"/>
  <c r="B105" i="1" a="1"/>
  <c r="B103" i="1" a="1"/>
  <c r="C91" i="1"/>
  <c r="B91" i="1"/>
  <c r="H91" i="1"/>
  <c r="G91" i="1"/>
  <c r="F91" i="1"/>
  <c r="E91" i="1"/>
  <c r="D91" i="1"/>
  <c r="E105" i="1" l="1"/>
  <c r="D105" i="1"/>
  <c r="C105" i="1"/>
  <c r="B105" i="1"/>
  <c r="H105" i="1"/>
  <c r="G105" i="1"/>
  <c r="F105" i="1"/>
  <c r="E107" i="1"/>
  <c r="D107" i="1"/>
  <c r="C107" i="1"/>
  <c r="B107" i="1"/>
  <c r="H107" i="1"/>
  <c r="G107" i="1"/>
  <c r="F107" i="1"/>
  <c r="E109" i="1"/>
  <c r="D109" i="1"/>
  <c r="C109" i="1"/>
  <c r="B109" i="1"/>
  <c r="H109" i="1"/>
  <c r="F109" i="1"/>
  <c r="G109" i="1"/>
  <c r="C111" i="1"/>
  <c r="B111" i="1"/>
  <c r="E103" i="1"/>
  <c r="D103" i="1"/>
  <c r="C103" i="1"/>
  <c r="B103" i="1"/>
  <c r="H103" i="1"/>
  <c r="F103" i="1"/>
  <c r="G103" i="1"/>
  <c r="C130" i="1"/>
  <c r="B130" i="1"/>
  <c r="B127" i="1" a="1"/>
  <c r="B125" i="1" a="1"/>
  <c r="B123" i="1" a="1"/>
  <c r="B121" i="1" a="1"/>
  <c r="B119" i="1" a="1"/>
  <c r="H119" i="1" l="1"/>
  <c r="G119" i="1"/>
  <c r="F119" i="1"/>
  <c r="E119" i="1"/>
  <c r="D119" i="1"/>
  <c r="C119" i="1"/>
  <c r="B119" i="1"/>
  <c r="H121" i="1"/>
  <c r="G121" i="1"/>
  <c r="F121" i="1"/>
  <c r="E121" i="1"/>
  <c r="D121" i="1"/>
  <c r="C121" i="1"/>
  <c r="B121" i="1"/>
  <c r="H123" i="1"/>
  <c r="G123" i="1"/>
  <c r="F123" i="1"/>
  <c r="E123" i="1"/>
  <c r="D123" i="1"/>
  <c r="C123" i="1"/>
  <c r="B123" i="1"/>
  <c r="H125" i="1"/>
  <c r="G125" i="1"/>
  <c r="F125" i="1"/>
  <c r="E125" i="1"/>
  <c r="D125" i="1"/>
  <c r="C125" i="1"/>
  <c r="B125" i="1"/>
  <c r="B146" i="1"/>
  <c r="B143" i="1" a="1"/>
  <c r="B141" i="1" a="1"/>
  <c r="B137" i="1" a="1"/>
  <c r="B135" i="1" a="1"/>
  <c r="B133" i="1" a="1"/>
  <c r="C146" i="1"/>
  <c r="C127" i="1"/>
  <c r="B127" i="1"/>
  <c r="C143" i="1" l="1"/>
  <c r="B143" i="1"/>
  <c r="D137" i="1"/>
  <c r="C137" i="1"/>
  <c r="B137" i="1"/>
  <c r="H137" i="1"/>
  <c r="G137" i="1"/>
  <c r="F137" i="1"/>
  <c r="E137" i="1"/>
  <c r="B159" i="1" a="1"/>
  <c r="C162" i="1"/>
  <c r="B157" i="1" a="1"/>
  <c r="B155" i="1" a="1"/>
  <c r="B153" i="1" a="1"/>
  <c r="B151" i="1" a="1"/>
  <c r="B149" i="1" a="1"/>
  <c r="B162" i="1"/>
  <c r="D133" i="1"/>
  <c r="D132" i="1" s="1"/>
  <c r="C133" i="1"/>
  <c r="C132" i="1" s="1"/>
  <c r="B133" i="1"/>
  <c r="B132" i="1" s="1"/>
  <c r="H133" i="1"/>
  <c r="H132" i="1" s="1"/>
  <c r="G133" i="1"/>
  <c r="G132" i="1" s="1"/>
  <c r="F133" i="1"/>
  <c r="F132" i="1" s="1"/>
  <c r="E133" i="1"/>
  <c r="E132" i="1" s="1"/>
  <c r="D141" i="1"/>
  <c r="C141" i="1"/>
  <c r="B141" i="1"/>
  <c r="H141" i="1"/>
  <c r="G141" i="1"/>
  <c r="F141" i="1"/>
  <c r="E141" i="1"/>
  <c r="D135" i="1"/>
  <c r="C135" i="1"/>
  <c r="B135" i="1"/>
  <c r="H135" i="1"/>
  <c r="G135" i="1"/>
  <c r="F135" i="1"/>
  <c r="E135" i="1"/>
  <c r="H155" i="1" l="1"/>
  <c r="G155" i="1"/>
  <c r="F155" i="1"/>
  <c r="E155" i="1"/>
  <c r="D155" i="1"/>
  <c r="C155" i="1"/>
  <c r="B155" i="1"/>
  <c r="H153" i="1"/>
  <c r="G153" i="1"/>
  <c r="F153" i="1"/>
  <c r="E153" i="1"/>
  <c r="D153" i="1"/>
  <c r="C153" i="1"/>
  <c r="B153" i="1"/>
  <c r="E157" i="1"/>
  <c r="D157" i="1"/>
  <c r="C157" i="1"/>
  <c r="B157" i="1"/>
  <c r="H151" i="1"/>
  <c r="G151" i="1"/>
  <c r="F151" i="1"/>
  <c r="E151" i="1"/>
  <c r="D151" i="1"/>
  <c r="C151" i="1"/>
  <c r="B151" i="1"/>
  <c r="H149" i="1"/>
  <c r="H148" i="1" s="1"/>
  <c r="G149" i="1"/>
  <c r="G148" i="1" s="1"/>
  <c r="F149" i="1"/>
  <c r="F148" i="1" s="1"/>
  <c r="E149" i="1"/>
  <c r="E148" i="1" s="1"/>
  <c r="D149" i="1"/>
  <c r="D148" i="1" s="1"/>
  <c r="C149" i="1"/>
  <c r="C148" i="1" s="1"/>
  <c r="B149" i="1"/>
  <c r="B148" i="1" s="1"/>
  <c r="C159" i="1"/>
  <c r="B159" i="1"/>
  <c r="C178" i="1"/>
  <c r="B178" i="1"/>
  <c r="B175" i="1" a="1"/>
  <c r="B173" i="1" a="1"/>
  <c r="B171" i="1" a="1"/>
  <c r="B169" i="1" a="1"/>
  <c r="B167" i="1" a="1"/>
  <c r="B165" i="1" a="1"/>
  <c r="G169" i="1" l="1"/>
  <c r="F169" i="1"/>
  <c r="E169" i="1"/>
  <c r="D169" i="1"/>
  <c r="C169" i="1"/>
  <c r="B169" i="1"/>
  <c r="H169" i="1"/>
  <c r="C175" i="1"/>
  <c r="B175" i="1"/>
  <c r="G173" i="1"/>
  <c r="F173" i="1"/>
  <c r="E173" i="1"/>
  <c r="D173" i="1"/>
  <c r="C173" i="1"/>
  <c r="B173" i="1"/>
  <c r="H173" i="1"/>
  <c r="B191" i="1" a="1"/>
  <c r="B189" i="1" a="1"/>
  <c r="B187" i="1" a="1"/>
  <c r="B185" i="1" a="1"/>
  <c r="B183" i="1" a="1"/>
  <c r="B181" i="1" a="1"/>
  <c r="G165" i="1"/>
  <c r="G164" i="1" s="1"/>
  <c r="F165" i="1"/>
  <c r="F164" i="1" s="1"/>
  <c r="E165" i="1"/>
  <c r="E164" i="1" s="1"/>
  <c r="D165" i="1"/>
  <c r="D164" i="1" s="1"/>
  <c r="C165" i="1"/>
  <c r="C164" i="1" s="1"/>
  <c r="B165" i="1"/>
  <c r="B164" i="1" s="1"/>
  <c r="H165" i="1"/>
  <c r="H164" i="1" s="1"/>
  <c r="G171" i="1"/>
  <c r="F171" i="1"/>
  <c r="E171" i="1"/>
  <c r="D171" i="1"/>
  <c r="C171" i="1"/>
  <c r="B171" i="1"/>
  <c r="H171" i="1"/>
  <c r="G167" i="1"/>
  <c r="F167" i="1"/>
  <c r="E167" i="1"/>
  <c r="D167" i="1"/>
  <c r="C167" i="1"/>
  <c r="B167" i="1"/>
  <c r="H167" i="1"/>
  <c r="C181" i="1" l="1"/>
  <c r="C180" i="1" s="1"/>
  <c r="B181" i="1"/>
  <c r="B180" i="1" s="1"/>
  <c r="H181" i="1"/>
  <c r="H180" i="1" s="1"/>
  <c r="G181" i="1"/>
  <c r="G180" i="1" s="1"/>
  <c r="F181" i="1"/>
  <c r="F180" i="1" s="1"/>
  <c r="E181" i="1"/>
  <c r="E180" i="1" s="1"/>
  <c r="D181" i="1"/>
  <c r="D180" i="1" s="1"/>
  <c r="C185" i="1"/>
  <c r="B185" i="1"/>
  <c r="H185" i="1"/>
  <c r="G185" i="1"/>
  <c r="F185" i="1"/>
  <c r="E185" i="1"/>
  <c r="D185" i="1"/>
  <c r="C187" i="1"/>
  <c r="B187" i="1"/>
  <c r="H187" i="1"/>
  <c r="G187" i="1"/>
  <c r="F187" i="1"/>
  <c r="E187" i="1"/>
  <c r="D187" i="1"/>
  <c r="C183" i="1"/>
  <c r="B183" i="1"/>
  <c r="H183" i="1"/>
  <c r="G183" i="1"/>
  <c r="F183" i="1"/>
  <c r="E183" i="1"/>
  <c r="D183" i="1"/>
  <c r="C189" i="1"/>
  <c r="B189" i="1"/>
  <c r="H189" i="1"/>
  <c r="G189" i="1"/>
  <c r="F189" i="1"/>
  <c r="E189" i="1"/>
  <c r="D189" i="1"/>
  <c r="C191" i="1"/>
  <c r="B191" i="1"/>
</calcChain>
</file>

<file path=xl/sharedStrings.xml><?xml version="1.0" encoding="utf-8"?>
<sst xmlns="http://schemas.openxmlformats.org/spreadsheetml/2006/main" count="144" uniqueCount="38">
  <si>
    <t xml:space="preserve"> </t>
  </si>
  <si>
    <t>augustus</t>
  </si>
  <si>
    <t>maandag</t>
  </si>
  <si>
    <t>dinsdag</t>
  </si>
  <si>
    <t>woensdag</t>
  </si>
  <si>
    <t>donderdag</t>
  </si>
  <si>
    <t>vrijdag</t>
  </si>
  <si>
    <t>zondag</t>
  </si>
  <si>
    <t xml:space="preserve">         </t>
  </si>
  <si>
    <t>Notities:</t>
  </si>
  <si>
    <t>zaterdag</t>
  </si>
  <si>
    <t>Herfstvakantie</t>
  </si>
  <si>
    <t>Kerstvakantie</t>
  </si>
  <si>
    <t>Voorjaarsvakantie</t>
  </si>
  <si>
    <t>Goede Vrijdag</t>
  </si>
  <si>
    <t>Pasen</t>
  </si>
  <si>
    <t>Meivakantie</t>
  </si>
  <si>
    <t>Pinksteren</t>
  </si>
  <si>
    <t>Zomervakantie t/m 17 augustus 2025</t>
  </si>
  <si>
    <t>Studiemiddag Kinderen vrijaf vanaf 12.00 uur</t>
  </si>
  <si>
    <t>Studiedag   Kinderen hele dag vrij</t>
  </si>
  <si>
    <t>Studiemiddag Kinderen vanaf 12.00 uur vrij</t>
  </si>
  <si>
    <t>Studiedag Kinderen hele dag vrij</t>
  </si>
  <si>
    <t>Studiedag  Kinderen hele dag vrij</t>
  </si>
  <si>
    <t>Hemelvaatsdag</t>
  </si>
  <si>
    <t>Hemelvaart</t>
  </si>
  <si>
    <t>Feestelijke afsluiting Kinderboekenweek</t>
  </si>
  <si>
    <t>Juffen en meesterdag</t>
  </si>
  <si>
    <t>Schoolontbijt</t>
  </si>
  <si>
    <t>Sinterklaasviering</t>
  </si>
  <si>
    <t>Kerstviering</t>
  </si>
  <si>
    <t>Start IEP afname groep 3 t/m 7</t>
  </si>
  <si>
    <t>Doorstroomtoets groep 8</t>
  </si>
  <si>
    <t>Portfoliogesprekken</t>
  </si>
  <si>
    <t>Schoolfotograaf</t>
  </si>
  <si>
    <t>Portfolio gesprekken</t>
  </si>
  <si>
    <t>Wenmomenten in de nieuwe kla</t>
  </si>
  <si>
    <t>Zomerfeest en laatste schooldag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</si>
</sst>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"/>
    <numFmt numFmtId="165" formatCode="d"/>
  </numFmts>
  <fonts count="11" x14ac:knownFonts="1">
    <font>
      <sz val="11"/>
      <color rgb="FF000000"/>
      <name val="Trebuchet MS"/>
      <scheme val="minor"/>
    </font>
    <font>
      <sz val="11"/>
      <color rgb="FF0C0C0C"/>
      <name val="Trebuchet MS"/>
    </font>
    <font>
      <sz val="38"/>
      <color rgb="FF0C0C0C"/>
      <name val="Trebuchet MS"/>
    </font>
    <font>
      <sz val="12"/>
      <color rgb="FF0C0C0C"/>
      <name val="Trebuchet MS"/>
    </font>
    <font>
      <sz val="18"/>
      <color rgb="FF0C0C0C"/>
      <name val="Trebuchet MS"/>
    </font>
    <font>
      <sz val="14"/>
      <color rgb="FF0C0C0C"/>
      <name val="Trebuchet MS"/>
    </font>
    <font>
      <sz val="11"/>
      <name val="Trebuchet MS"/>
    </font>
    <font>
      <sz val="10"/>
      <color rgb="FF0C0C0C"/>
      <name val="Trebuchet MS"/>
    </font>
    <font>
      <sz val="11"/>
      <color rgb="FF0C0C0C"/>
      <name val="Trebuchet MS"/>
    </font>
    <font>
      <sz val="10"/>
      <color rgb="FF0C0C0C"/>
      <name val="Trebuchet MS"/>
      <family val="2"/>
    </font>
    <font>
      <sz val="11"/>
      <color rgb="FF0C0C0C"/>
      <name val="Trebuchet MS"/>
      <family val="2"/>
    </font>
  </fonts>
  <fills count="22">
    <fill>
      <patternFill patternType="none"/>
    </fill>
    <fill>
      <patternFill patternType="gray125"/>
    </fill>
    <fill>
      <patternFill patternType="solid">
        <fgColor rgb="FFFFCCA6"/>
        <bgColor rgb="FFFFCCA6"/>
      </patternFill>
    </fill>
    <fill>
      <patternFill patternType="solid">
        <fgColor theme="0"/>
        <bgColor theme="0"/>
      </patternFill>
    </fill>
    <fill>
      <patternFill patternType="solid">
        <fgColor rgb="FFFFFFCC"/>
        <bgColor rgb="FFFFFFCC"/>
      </patternFill>
    </fill>
    <fill>
      <patternFill patternType="solid">
        <fgColor rgb="FFF9B2A7"/>
        <bgColor rgb="FFF9B2A7"/>
      </patternFill>
    </fill>
    <fill>
      <patternFill patternType="solid">
        <fgColor rgb="FFBEEAFA"/>
        <bgColor rgb="FFBEEAFA"/>
      </patternFill>
    </fill>
    <fill>
      <patternFill patternType="solid">
        <fgColor rgb="FFFFC000"/>
        <bgColor rgb="FFFFC000"/>
      </patternFill>
    </fill>
    <fill>
      <patternFill patternType="solid">
        <fgColor rgb="FFFFFFFF"/>
        <bgColor rgb="FFFFFFFF"/>
      </patternFill>
    </fill>
    <fill>
      <patternFill patternType="solid">
        <fgColor rgb="FFDBF6B9"/>
        <bgColor rgb="FFDBF6B9"/>
      </patternFill>
    </fill>
    <fill>
      <patternFill patternType="solid">
        <fgColor rgb="FFB8C2E8"/>
        <bgColor rgb="FFB8C2E8"/>
      </patternFill>
    </fill>
    <fill>
      <patternFill patternType="solid">
        <fgColor rgb="FFD8D8D8"/>
        <bgColor rgb="FFD8D8D8"/>
      </patternFill>
    </fill>
    <fill>
      <patternFill patternType="solid">
        <fgColor rgb="FF909ACA"/>
        <bgColor rgb="FF909ACA"/>
      </patternFill>
    </fill>
    <fill>
      <patternFill patternType="solid">
        <fgColor rgb="FF4A86E8"/>
        <bgColor rgb="FF4A86E8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FFFFFF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4A86E8"/>
      </patternFill>
    </fill>
    <fill>
      <patternFill patternType="solid">
        <fgColor rgb="FFFFC000"/>
        <bgColor rgb="FF4A86E8"/>
      </patternFill>
    </fill>
    <fill>
      <patternFill patternType="solid">
        <fgColor rgb="FF0070C0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FF"/>
      </patternFill>
    </fill>
  </fills>
  <borders count="92">
    <border>
      <left/>
      <right/>
      <top/>
      <bottom/>
      <diagonal/>
    </border>
    <border>
      <left style="thin">
        <color rgb="FFFFCCA6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rgb="FFFFCCA6"/>
      </right>
      <top/>
      <bottom/>
      <diagonal/>
    </border>
    <border>
      <left style="thin">
        <color rgb="FFFFCCA6"/>
      </left>
      <right style="thin">
        <color rgb="FFFFCCA6"/>
      </right>
      <top/>
      <bottom/>
      <diagonal/>
    </border>
    <border>
      <left style="thin">
        <color rgb="FFFFCCA6"/>
      </left>
      <right style="thin">
        <color rgb="FFFFCCA6"/>
      </right>
      <top style="thin">
        <color rgb="FFFFCCA6"/>
      </top>
      <bottom/>
      <diagonal/>
    </border>
    <border>
      <left/>
      <right/>
      <top style="thin">
        <color rgb="FFFFCCA6"/>
      </top>
      <bottom/>
      <diagonal/>
    </border>
    <border>
      <left style="thin">
        <color rgb="FFFFCCA6"/>
      </left>
      <right style="thin">
        <color rgb="FFFFCCA6"/>
      </right>
      <top/>
      <bottom style="thin">
        <color rgb="FFFFCCA6"/>
      </bottom>
      <diagonal/>
    </border>
    <border>
      <left/>
      <right/>
      <top/>
      <bottom style="thin">
        <color rgb="FFFFCCA6"/>
      </bottom>
      <diagonal/>
    </border>
    <border>
      <left style="thin">
        <color rgb="FFFFCCA6"/>
      </left>
      <right style="thin">
        <color rgb="FFFFCCA6"/>
      </right>
      <top/>
      <bottom/>
      <diagonal/>
    </border>
    <border>
      <left/>
      <right/>
      <top/>
      <bottom/>
      <diagonal/>
    </border>
    <border>
      <left style="thin">
        <color rgb="FFFFCCA6"/>
      </left>
      <right/>
      <top style="thin">
        <color rgb="FFFFCCA6"/>
      </top>
      <bottom/>
      <diagonal/>
    </border>
    <border>
      <left/>
      <right style="thin">
        <color rgb="FFFFCCA6"/>
      </right>
      <top style="thin">
        <color rgb="FFFFCCA6"/>
      </top>
      <bottom/>
      <diagonal/>
    </border>
    <border>
      <left style="thin">
        <color rgb="FFFFCCA6"/>
      </left>
      <right/>
      <top/>
      <bottom style="thin">
        <color rgb="FFFFCCA6"/>
      </bottom>
      <diagonal/>
    </border>
    <border>
      <left/>
      <right style="thin">
        <color rgb="FFFFCCA6"/>
      </right>
      <top/>
      <bottom style="thin">
        <color rgb="FFFFCCA6"/>
      </bottom>
      <diagonal/>
    </border>
    <border>
      <left style="thin">
        <color rgb="FFF9B2A7"/>
      </left>
      <right style="thin">
        <color theme="0"/>
      </right>
      <top/>
      <bottom/>
      <diagonal/>
    </border>
    <border>
      <left style="thin">
        <color theme="0"/>
      </left>
      <right style="thin">
        <color rgb="FFF9B2A7"/>
      </right>
      <top/>
      <bottom/>
      <diagonal/>
    </border>
    <border>
      <left style="thin">
        <color rgb="FFF9B2A7"/>
      </left>
      <right style="thin">
        <color rgb="FFF9B2A7"/>
      </right>
      <top/>
      <bottom/>
      <diagonal/>
    </border>
    <border>
      <left style="thin">
        <color rgb="FFF9B2A7"/>
      </left>
      <right style="thin">
        <color rgb="FFF9B2A7"/>
      </right>
      <top/>
      <bottom/>
      <diagonal/>
    </border>
    <border>
      <left style="thin">
        <color rgb="FFF9B2A7"/>
      </left>
      <right style="thin">
        <color rgb="FFF9B2A7"/>
      </right>
      <top style="thin">
        <color rgb="FFF9B2A7"/>
      </top>
      <bottom/>
      <diagonal/>
    </border>
    <border>
      <left/>
      <right/>
      <top style="thin">
        <color rgb="FFF9B2A7"/>
      </top>
      <bottom/>
      <diagonal/>
    </border>
    <border>
      <left style="thin">
        <color rgb="FFF9B2A7"/>
      </left>
      <right style="thin">
        <color rgb="FFF9B2A7"/>
      </right>
      <top/>
      <bottom style="thin">
        <color rgb="FFF9B2A7"/>
      </bottom>
      <diagonal/>
    </border>
    <border>
      <left/>
      <right/>
      <top/>
      <bottom style="thin">
        <color rgb="FFF9B2A7"/>
      </bottom>
      <diagonal/>
    </border>
    <border>
      <left style="thin">
        <color rgb="FFF9B2A7"/>
      </left>
      <right style="thin">
        <color rgb="FFF9B2A7"/>
      </right>
      <top style="thin">
        <color rgb="FFF9B2A7"/>
      </top>
      <bottom/>
      <diagonal/>
    </border>
    <border>
      <left/>
      <right/>
      <top style="thin">
        <color rgb="FFF9B2A7"/>
      </top>
      <bottom/>
      <diagonal/>
    </border>
    <border>
      <left style="thin">
        <color rgb="FFF9B2A7"/>
      </left>
      <right/>
      <top style="thin">
        <color rgb="FFF9B2A7"/>
      </top>
      <bottom/>
      <diagonal/>
    </border>
    <border>
      <left/>
      <right style="thin">
        <color rgb="FFF9B2A7"/>
      </right>
      <top style="thin">
        <color rgb="FFF9B2A7"/>
      </top>
      <bottom/>
      <diagonal/>
    </border>
    <border>
      <left style="thin">
        <color rgb="FFF9B2A7"/>
      </left>
      <right/>
      <top/>
      <bottom style="thin">
        <color rgb="FFF9B2A7"/>
      </bottom>
      <diagonal/>
    </border>
    <border>
      <left/>
      <right style="thin">
        <color rgb="FFF9B2A7"/>
      </right>
      <top/>
      <bottom style="thin">
        <color rgb="FFF9B2A7"/>
      </bottom>
      <diagonal/>
    </border>
    <border>
      <left style="thin">
        <color rgb="FFBEEAFA"/>
      </left>
      <right style="thin">
        <color theme="0"/>
      </right>
      <top/>
      <bottom/>
      <diagonal/>
    </border>
    <border>
      <left style="thin">
        <color theme="0"/>
      </left>
      <right style="thin">
        <color rgb="FFBEEAFA"/>
      </right>
      <top/>
      <bottom/>
      <diagonal/>
    </border>
    <border>
      <left style="thin">
        <color rgb="FFBEEAFA"/>
      </left>
      <right style="thin">
        <color rgb="FFBEEAFA"/>
      </right>
      <top/>
      <bottom/>
      <diagonal/>
    </border>
    <border>
      <left style="thin">
        <color rgb="FFBEEAFA"/>
      </left>
      <right style="thin">
        <color rgb="FFBEEAFA"/>
      </right>
      <top style="thin">
        <color rgb="FFBEEAFA"/>
      </top>
      <bottom/>
      <diagonal/>
    </border>
    <border>
      <left/>
      <right/>
      <top style="thin">
        <color rgb="FFBEEAFA"/>
      </top>
      <bottom/>
      <diagonal/>
    </border>
    <border>
      <left style="thin">
        <color rgb="FFBEEAFA"/>
      </left>
      <right style="thin">
        <color rgb="FFBEEAFA"/>
      </right>
      <top/>
      <bottom style="thin">
        <color rgb="FFBEEAFA"/>
      </bottom>
      <diagonal/>
    </border>
    <border>
      <left/>
      <right/>
      <top/>
      <bottom style="thin">
        <color rgb="FFBEEAFA"/>
      </bottom>
      <diagonal/>
    </border>
    <border>
      <left style="thin">
        <color rgb="FFBEEAFA"/>
      </left>
      <right style="thin">
        <color rgb="FFBEEAFA"/>
      </right>
      <top/>
      <bottom/>
      <diagonal/>
    </border>
    <border>
      <left style="thin">
        <color rgb="FFBEEAFA"/>
      </left>
      <right/>
      <top style="thin">
        <color rgb="FFBEEAFA"/>
      </top>
      <bottom/>
      <diagonal/>
    </border>
    <border>
      <left/>
      <right style="thin">
        <color rgb="FFBEEAFA"/>
      </right>
      <top style="thin">
        <color rgb="FFBEEAFA"/>
      </top>
      <bottom/>
      <diagonal/>
    </border>
    <border>
      <left style="thin">
        <color rgb="FFBEEAFA"/>
      </left>
      <right/>
      <top/>
      <bottom style="thin">
        <color rgb="FFBEEAFA"/>
      </bottom>
      <diagonal/>
    </border>
    <border>
      <left/>
      <right style="thin">
        <color rgb="FFBEEAFA"/>
      </right>
      <top/>
      <bottom style="thin">
        <color rgb="FFBEEAFA"/>
      </bottom>
      <diagonal/>
    </border>
    <border>
      <left style="thin">
        <color rgb="FFDBF6B9"/>
      </left>
      <right style="thin">
        <color theme="0"/>
      </right>
      <top/>
      <bottom/>
      <diagonal/>
    </border>
    <border>
      <left style="thin">
        <color theme="0"/>
      </left>
      <right style="thin">
        <color rgb="FFDBF6B9"/>
      </right>
      <top/>
      <bottom/>
      <diagonal/>
    </border>
    <border>
      <left style="thin">
        <color rgb="FFDBF6B9"/>
      </left>
      <right style="thin">
        <color rgb="FFDBF6B9"/>
      </right>
      <top/>
      <bottom/>
      <diagonal/>
    </border>
    <border>
      <left style="thin">
        <color rgb="FFDBF6B9"/>
      </left>
      <right style="thin">
        <color rgb="FFDBF6B9"/>
      </right>
      <top style="thin">
        <color rgb="FFDBF6B9"/>
      </top>
      <bottom/>
      <diagonal/>
    </border>
    <border>
      <left/>
      <right/>
      <top style="thin">
        <color rgb="FFDBF6B9"/>
      </top>
      <bottom/>
      <diagonal/>
    </border>
    <border>
      <left style="thin">
        <color rgb="FFDBF6B9"/>
      </left>
      <right style="thin">
        <color rgb="FFDBF6B9"/>
      </right>
      <top/>
      <bottom style="thin">
        <color rgb="FFDBF6B9"/>
      </bottom>
      <diagonal/>
    </border>
    <border>
      <left/>
      <right/>
      <top/>
      <bottom style="thin">
        <color rgb="FFDBF6B9"/>
      </bottom>
      <diagonal/>
    </border>
    <border>
      <left style="thin">
        <color rgb="FFDBF6B9"/>
      </left>
      <right style="thin">
        <color rgb="FFDBF6B9"/>
      </right>
      <top/>
      <bottom/>
      <diagonal/>
    </border>
    <border>
      <left style="thin">
        <color rgb="FFDBF6B9"/>
      </left>
      <right style="thin">
        <color rgb="FFDBF6B9"/>
      </right>
      <top style="thin">
        <color rgb="FFDBF6B9"/>
      </top>
      <bottom/>
      <diagonal/>
    </border>
    <border>
      <left/>
      <right/>
      <top style="thin">
        <color rgb="FFDBF6B9"/>
      </top>
      <bottom/>
      <diagonal/>
    </border>
    <border>
      <left style="thin">
        <color rgb="FFDBF6B9"/>
      </left>
      <right/>
      <top style="thin">
        <color rgb="FFDBF6B9"/>
      </top>
      <bottom/>
      <diagonal/>
    </border>
    <border>
      <left/>
      <right style="thin">
        <color rgb="FFDBF6B9"/>
      </right>
      <top style="thin">
        <color rgb="FFDBF6B9"/>
      </top>
      <bottom/>
      <diagonal/>
    </border>
    <border>
      <left style="thin">
        <color rgb="FFDBF6B9"/>
      </left>
      <right style="thin">
        <color rgb="FFDBF6B9"/>
      </right>
      <top/>
      <bottom style="thin">
        <color rgb="FFDBF6B9"/>
      </bottom>
      <diagonal/>
    </border>
    <border>
      <left/>
      <right/>
      <top/>
      <bottom style="thin">
        <color rgb="FFDBF6B9"/>
      </bottom>
      <diagonal/>
    </border>
    <border>
      <left style="thin">
        <color rgb="FFDBF6B9"/>
      </left>
      <right/>
      <top/>
      <bottom style="thin">
        <color rgb="FFDBF6B9"/>
      </bottom>
      <diagonal/>
    </border>
    <border>
      <left/>
      <right style="thin">
        <color rgb="FFDBF6B9"/>
      </right>
      <top/>
      <bottom style="thin">
        <color rgb="FFDBF6B9"/>
      </bottom>
      <diagonal/>
    </border>
    <border>
      <left style="thin">
        <color rgb="FFB8C2E8"/>
      </left>
      <right style="thin">
        <color theme="0"/>
      </right>
      <top/>
      <bottom/>
      <diagonal/>
    </border>
    <border>
      <left style="thin">
        <color theme="0"/>
      </left>
      <right style="thin">
        <color rgb="FFB8C2E8"/>
      </right>
      <top/>
      <bottom/>
      <diagonal/>
    </border>
    <border>
      <left style="thin">
        <color rgb="FFB8C2E8"/>
      </left>
      <right style="thin">
        <color rgb="FFB8C2E8"/>
      </right>
      <top/>
      <bottom/>
      <diagonal/>
    </border>
    <border>
      <left style="thin">
        <color rgb="FFB8C2E8"/>
      </left>
      <right style="thin">
        <color rgb="FFB8C2E8"/>
      </right>
      <top style="thin">
        <color rgb="FFB8C2E8"/>
      </top>
      <bottom/>
      <diagonal/>
    </border>
    <border>
      <left/>
      <right/>
      <top style="thin">
        <color rgb="FFB8C2E8"/>
      </top>
      <bottom/>
      <diagonal/>
    </border>
    <border>
      <left style="thin">
        <color rgb="FFB8C2E8"/>
      </left>
      <right style="thin">
        <color rgb="FFB8C2E8"/>
      </right>
      <top/>
      <bottom style="thin">
        <color rgb="FFB8C2E8"/>
      </bottom>
      <diagonal/>
    </border>
    <border>
      <left/>
      <right/>
      <top/>
      <bottom style="thin">
        <color rgb="FFB8C2E8"/>
      </bottom>
      <diagonal/>
    </border>
    <border>
      <left style="thin">
        <color rgb="FFB8C2E8"/>
      </left>
      <right style="thin">
        <color rgb="FFB8C2E8"/>
      </right>
      <top/>
      <bottom/>
      <diagonal/>
    </border>
    <border>
      <left style="thin">
        <color rgb="FFB8C2E8"/>
      </left>
      <right style="thin">
        <color rgb="FFB8C2E8"/>
      </right>
      <top style="thin">
        <color rgb="FFB8C2E8"/>
      </top>
      <bottom/>
      <diagonal/>
    </border>
    <border>
      <left/>
      <right/>
      <top style="thin">
        <color rgb="FFB8C2E8"/>
      </top>
      <bottom/>
      <diagonal/>
    </border>
    <border>
      <left style="thin">
        <color rgb="FFB8C2E8"/>
      </left>
      <right/>
      <top style="thin">
        <color rgb="FFB8C2E8"/>
      </top>
      <bottom/>
      <diagonal/>
    </border>
    <border>
      <left/>
      <right style="thin">
        <color rgb="FFB8C2E8"/>
      </right>
      <top style="thin">
        <color rgb="FFB8C2E8"/>
      </top>
      <bottom/>
      <diagonal/>
    </border>
    <border>
      <left style="thin">
        <color rgb="FFB8C2E8"/>
      </left>
      <right/>
      <top/>
      <bottom style="thin">
        <color rgb="FFB8C2E8"/>
      </bottom>
      <diagonal/>
    </border>
    <border>
      <left/>
      <right style="thin">
        <color rgb="FFB8C2E8"/>
      </right>
      <top/>
      <bottom style="thin">
        <color rgb="FFB8C2E8"/>
      </bottom>
      <diagonal/>
    </border>
    <border>
      <left/>
      <right/>
      <top/>
      <bottom style="thin">
        <color rgb="FFFFCCA6"/>
      </bottom>
      <diagonal/>
    </border>
    <border>
      <left style="thin">
        <color rgb="FFFFCCA6"/>
      </left>
      <right style="thin">
        <color rgb="FFFFCCA6"/>
      </right>
      <top/>
      <bottom style="thin">
        <color rgb="FFFFCCA6"/>
      </bottom>
      <diagonal/>
    </border>
    <border>
      <left style="thin">
        <color rgb="FF909ACA"/>
      </left>
      <right style="thin">
        <color theme="0"/>
      </right>
      <top/>
      <bottom/>
      <diagonal/>
    </border>
    <border>
      <left style="thin">
        <color theme="0"/>
      </left>
      <right style="thin">
        <color rgb="FF909ACA"/>
      </right>
      <top/>
      <bottom/>
      <diagonal/>
    </border>
    <border>
      <left style="thin">
        <color rgb="FF909ACA"/>
      </left>
      <right style="thin">
        <color rgb="FF909ACA"/>
      </right>
      <top/>
      <bottom/>
      <diagonal/>
    </border>
    <border>
      <left style="thin">
        <color rgb="FF909ACA"/>
      </left>
      <right style="thin">
        <color rgb="FF909ACA"/>
      </right>
      <top style="thin">
        <color rgb="FF909ACA"/>
      </top>
      <bottom/>
      <diagonal/>
    </border>
    <border>
      <left/>
      <right/>
      <top style="thin">
        <color rgb="FF909ACA"/>
      </top>
      <bottom/>
      <diagonal/>
    </border>
    <border>
      <left style="thin">
        <color rgb="FF909ACA"/>
      </left>
      <right style="thin">
        <color rgb="FF909ACA"/>
      </right>
      <top/>
      <bottom style="thin">
        <color rgb="FF909ACA"/>
      </bottom>
      <diagonal/>
    </border>
    <border>
      <left/>
      <right/>
      <top/>
      <bottom style="thin">
        <color rgb="FF909ACA"/>
      </bottom>
      <diagonal/>
    </border>
    <border>
      <left/>
      <right/>
      <top/>
      <bottom style="thin">
        <color rgb="FF909ACA"/>
      </bottom>
      <diagonal/>
    </border>
    <border>
      <left style="thin">
        <color rgb="FF909ACA"/>
      </left>
      <right style="thin">
        <color rgb="FF909ACA"/>
      </right>
      <top/>
      <bottom style="thin">
        <color rgb="FF909ACA"/>
      </bottom>
      <diagonal/>
    </border>
    <border>
      <left style="thin">
        <color rgb="FF909ACA"/>
      </left>
      <right style="thin">
        <color rgb="FF909ACA"/>
      </right>
      <top/>
      <bottom/>
      <diagonal/>
    </border>
    <border>
      <left style="thin">
        <color rgb="FF909ACA"/>
      </left>
      <right style="thin">
        <color rgb="FF909ACA"/>
      </right>
      <top style="thin">
        <color rgb="FF909ACA"/>
      </top>
      <bottom/>
      <diagonal/>
    </border>
    <border>
      <left style="thin">
        <color rgb="FF909ACA"/>
      </left>
      <right/>
      <top style="thin">
        <color rgb="FF909ACA"/>
      </top>
      <bottom/>
      <diagonal/>
    </border>
    <border>
      <left/>
      <right style="thin">
        <color rgb="FF909ACA"/>
      </right>
      <top style="thin">
        <color rgb="FF909ACA"/>
      </top>
      <bottom/>
      <diagonal/>
    </border>
    <border>
      <left style="thin">
        <color rgb="FF909ACA"/>
      </left>
      <right/>
      <top/>
      <bottom style="thin">
        <color rgb="FF909ACA"/>
      </bottom>
      <diagonal/>
    </border>
    <border>
      <left/>
      <right style="thin">
        <color rgb="FF909ACA"/>
      </right>
      <top/>
      <bottom style="thin">
        <color rgb="FF909ACA"/>
      </bottom>
      <diagonal/>
    </border>
    <border>
      <left style="thin">
        <color rgb="FFF9B2A7"/>
      </left>
      <right style="thin">
        <color rgb="FFF9B2A7"/>
      </right>
      <top/>
      <bottom style="thin">
        <color rgb="FFF9B2A7"/>
      </bottom>
      <diagonal/>
    </border>
    <border>
      <left/>
      <right/>
      <top/>
      <bottom style="thin">
        <color rgb="FFF9B2A7"/>
      </bottom>
      <diagonal/>
    </border>
    <border>
      <left style="thin">
        <color rgb="FFFFCCA6"/>
      </left>
      <right style="thin">
        <color rgb="FFFFCCA6"/>
      </right>
      <top style="thin">
        <color rgb="FFFFCCA6"/>
      </top>
      <bottom/>
      <diagonal/>
    </border>
    <border>
      <left/>
      <right/>
      <top style="thin">
        <color rgb="FFFFCCA6"/>
      </top>
      <bottom/>
      <diagonal/>
    </border>
  </borders>
  <cellStyleXfs count="1">
    <xf numFmtId="0" fontId="0" fillId="0" borderId="0"/>
  </cellStyleXfs>
  <cellXfs count="24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4" fillId="3" borderId="4" xfId="0" applyFont="1" applyFill="1" applyBorder="1" applyAlignment="1">
      <alignment horizontal="left" wrapText="1"/>
    </xf>
    <xf numFmtId="0" fontId="4" fillId="3" borderId="0" xfId="0" applyFont="1" applyFill="1" applyAlignment="1">
      <alignment horizontal="left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164" fontId="4" fillId="3" borderId="5" xfId="0" applyNumberFormat="1" applyFont="1" applyFill="1" applyBorder="1" applyAlignment="1">
      <alignment horizontal="left" wrapText="1"/>
    </xf>
    <xf numFmtId="164" fontId="4" fillId="3" borderId="6" xfId="0" applyNumberFormat="1" applyFont="1" applyFill="1" applyBorder="1" applyAlignment="1">
      <alignment horizontal="left" wrapText="1"/>
    </xf>
    <xf numFmtId="0" fontId="1" fillId="3" borderId="7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164" fontId="4" fillId="3" borderId="4" xfId="0" applyNumberFormat="1" applyFont="1" applyFill="1" applyBorder="1" applyAlignment="1">
      <alignment horizontal="left" wrapText="1"/>
    </xf>
    <xf numFmtId="164" fontId="4" fillId="3" borderId="0" xfId="0" applyNumberFormat="1" applyFont="1" applyFill="1" applyAlignment="1">
      <alignment horizontal="left" wrapText="1"/>
    </xf>
    <xf numFmtId="164" fontId="4" fillId="0" borderId="5" xfId="0" applyNumberFormat="1" applyFont="1" applyBorder="1" applyAlignment="1">
      <alignment horizontal="left" wrapText="1"/>
    </xf>
    <xf numFmtId="164" fontId="4" fillId="0" borderId="6" xfId="0" applyNumberFormat="1" applyFont="1" applyBorder="1" applyAlignment="1">
      <alignment horizontal="left" wrapText="1"/>
    </xf>
    <xf numFmtId="0" fontId="1" fillId="0" borderId="7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164" fontId="4" fillId="4" borderId="9" xfId="0" applyNumberFormat="1" applyFont="1" applyFill="1" applyBorder="1" applyAlignment="1">
      <alignment horizontal="left" wrapText="1"/>
    </xf>
    <xf numFmtId="164" fontId="4" fillId="4" borderId="10" xfId="0" applyNumberFormat="1" applyFont="1" applyFill="1" applyBorder="1" applyAlignment="1">
      <alignment horizontal="left" wrapText="1"/>
    </xf>
    <xf numFmtId="0" fontId="1" fillId="0" borderId="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3" fillId="5" borderId="15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16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left" wrapText="1"/>
    </xf>
    <xf numFmtId="0" fontId="4" fillId="4" borderId="10" xfId="0" applyFont="1" applyFill="1" applyBorder="1" applyAlignment="1">
      <alignment horizontal="left" wrapText="1"/>
    </xf>
    <xf numFmtId="0" fontId="4" fillId="0" borderId="18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164" fontId="4" fillId="4" borderId="19" xfId="0" applyNumberFormat="1" applyFont="1" applyFill="1" applyBorder="1" applyAlignment="1">
      <alignment horizontal="left" wrapText="1"/>
    </xf>
    <xf numFmtId="164" fontId="4" fillId="4" borderId="20" xfId="0" applyNumberFormat="1" applyFont="1" applyFill="1" applyBorder="1" applyAlignment="1">
      <alignment horizontal="left" wrapText="1"/>
    </xf>
    <xf numFmtId="0" fontId="1" fillId="0" borderId="21" xfId="0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164" fontId="4" fillId="4" borderId="17" xfId="0" applyNumberFormat="1" applyFont="1" applyFill="1" applyBorder="1" applyAlignment="1">
      <alignment horizontal="left" wrapText="1"/>
    </xf>
    <xf numFmtId="0" fontId="1" fillId="0" borderId="18" xfId="0" applyFont="1" applyBorder="1" applyAlignment="1">
      <alignment horizontal="left" vertical="top" wrapText="1"/>
    </xf>
    <xf numFmtId="164" fontId="4" fillId="0" borderId="18" xfId="0" applyNumberFormat="1" applyFont="1" applyBorder="1" applyAlignment="1">
      <alignment horizontal="left" wrapText="1"/>
    </xf>
    <xf numFmtId="164" fontId="4" fillId="0" borderId="0" xfId="0" applyNumberFormat="1" applyFont="1" applyAlignment="1">
      <alignment horizontal="left" wrapText="1"/>
    </xf>
    <xf numFmtId="164" fontId="4" fillId="0" borderId="23" xfId="0" applyNumberFormat="1" applyFont="1" applyBorder="1" applyAlignment="1">
      <alignment horizontal="left" wrapText="1"/>
    </xf>
    <xf numFmtId="164" fontId="4" fillId="0" borderId="24" xfId="0" applyNumberFormat="1" applyFont="1" applyBorder="1" applyAlignment="1">
      <alignment horizontal="left" wrapText="1"/>
    </xf>
    <xf numFmtId="0" fontId="3" fillId="6" borderId="29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1" fillId="0" borderId="31" xfId="0" applyFont="1" applyBorder="1" applyAlignment="1">
      <alignment horizontal="left" vertical="top" wrapText="1"/>
    </xf>
    <xf numFmtId="164" fontId="4" fillId="0" borderId="32" xfId="0" applyNumberFormat="1" applyFont="1" applyBorder="1" applyAlignment="1">
      <alignment horizontal="left" wrapText="1"/>
    </xf>
    <xf numFmtId="164" fontId="4" fillId="0" borderId="33" xfId="0" applyNumberFormat="1" applyFont="1" applyBorder="1" applyAlignment="1">
      <alignment horizontal="left" wrapText="1"/>
    </xf>
    <xf numFmtId="0" fontId="1" fillId="0" borderId="34" xfId="0" applyFont="1" applyBorder="1" applyAlignment="1">
      <alignment horizontal="left" vertical="top" wrapText="1"/>
    </xf>
    <xf numFmtId="0" fontId="1" fillId="0" borderId="35" xfId="0" applyFont="1" applyBorder="1" applyAlignment="1">
      <alignment horizontal="left" vertical="top" wrapText="1"/>
    </xf>
    <xf numFmtId="0" fontId="7" fillId="0" borderId="34" xfId="0" applyFont="1" applyBorder="1" applyAlignment="1">
      <alignment horizontal="left" vertical="top" wrapText="1"/>
    </xf>
    <xf numFmtId="164" fontId="4" fillId="0" borderId="31" xfId="0" applyNumberFormat="1" applyFont="1" applyBorder="1" applyAlignment="1">
      <alignment horizontal="left" wrapText="1"/>
    </xf>
    <xf numFmtId="164" fontId="4" fillId="7" borderId="32" xfId="0" applyNumberFormat="1" applyFont="1" applyFill="1" applyBorder="1" applyAlignment="1">
      <alignment horizontal="left" wrapText="1"/>
    </xf>
    <xf numFmtId="164" fontId="4" fillId="7" borderId="33" xfId="0" applyNumberFormat="1" applyFont="1" applyFill="1" applyBorder="1" applyAlignment="1">
      <alignment horizontal="left" wrapText="1"/>
    </xf>
    <xf numFmtId="0" fontId="1" fillId="7" borderId="34" xfId="0" applyFont="1" applyFill="1" applyBorder="1" applyAlignment="1">
      <alignment horizontal="left" vertical="top" wrapText="1"/>
    </xf>
    <xf numFmtId="0" fontId="1" fillId="7" borderId="35" xfId="0" applyFont="1" applyFill="1" applyBorder="1" applyAlignment="1">
      <alignment horizontal="left" vertical="top" wrapText="1"/>
    </xf>
    <xf numFmtId="0" fontId="4" fillId="8" borderId="36" xfId="0" applyFont="1" applyFill="1" applyBorder="1" applyAlignment="1">
      <alignment horizontal="left" wrapText="1"/>
    </xf>
    <xf numFmtId="0" fontId="4" fillId="8" borderId="10" xfId="0" applyFont="1" applyFill="1" applyBorder="1" applyAlignment="1">
      <alignment horizontal="left" wrapText="1"/>
    </xf>
    <xf numFmtId="0" fontId="1" fillId="8" borderId="36" xfId="0" applyFont="1" applyFill="1" applyBorder="1" applyAlignment="1">
      <alignment horizontal="left" vertical="top" wrapText="1"/>
    </xf>
    <xf numFmtId="0" fontId="1" fillId="8" borderId="10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left" wrapText="1"/>
    </xf>
    <xf numFmtId="164" fontId="4" fillId="0" borderId="4" xfId="0" applyNumberFormat="1" applyFont="1" applyBorder="1" applyAlignment="1">
      <alignment horizontal="left" wrapText="1"/>
    </xf>
    <xf numFmtId="0" fontId="3" fillId="9" borderId="41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42" xfId="0" applyFont="1" applyFill="1" applyBorder="1" applyAlignment="1">
      <alignment horizontal="center" vertical="center"/>
    </xf>
    <xf numFmtId="164" fontId="4" fillId="0" borderId="43" xfId="0" applyNumberFormat="1" applyFont="1" applyBorder="1" applyAlignment="1">
      <alignment horizontal="left" wrapText="1"/>
    </xf>
    <xf numFmtId="0" fontId="4" fillId="0" borderId="43" xfId="0" applyFont="1" applyBorder="1" applyAlignment="1">
      <alignment horizontal="left" wrapText="1"/>
    </xf>
    <xf numFmtId="0" fontId="1" fillId="0" borderId="43" xfId="0" applyFont="1" applyBorder="1" applyAlignment="1">
      <alignment horizontal="left" vertical="top" wrapText="1"/>
    </xf>
    <xf numFmtId="164" fontId="4" fillId="0" borderId="44" xfId="0" applyNumberFormat="1" applyFont="1" applyBorder="1" applyAlignment="1">
      <alignment horizontal="left" wrapText="1"/>
    </xf>
    <xf numFmtId="164" fontId="4" fillId="0" borderId="45" xfId="0" applyNumberFormat="1" applyFont="1" applyBorder="1" applyAlignment="1">
      <alignment horizontal="left" wrapText="1"/>
    </xf>
    <xf numFmtId="0" fontId="1" fillId="0" borderId="46" xfId="0" applyFont="1" applyBorder="1" applyAlignment="1">
      <alignment horizontal="left" vertical="top" wrapText="1"/>
    </xf>
    <xf numFmtId="0" fontId="1" fillId="0" borderId="47" xfId="0" applyFont="1" applyBorder="1" applyAlignment="1">
      <alignment horizontal="left" vertical="top" wrapText="1"/>
    </xf>
    <xf numFmtId="164" fontId="4" fillId="8" borderId="44" xfId="0" applyNumberFormat="1" applyFont="1" applyFill="1" applyBorder="1" applyAlignment="1">
      <alignment horizontal="left" wrapText="1"/>
    </xf>
    <xf numFmtId="0" fontId="1" fillId="8" borderId="46" xfId="0" applyFont="1" applyFill="1" applyBorder="1" applyAlignment="1">
      <alignment horizontal="left" vertical="top" wrapText="1"/>
    </xf>
    <xf numFmtId="164" fontId="4" fillId="7" borderId="48" xfId="0" applyNumberFormat="1" applyFont="1" applyFill="1" applyBorder="1" applyAlignment="1">
      <alignment horizontal="left" wrapText="1"/>
    </xf>
    <xf numFmtId="164" fontId="4" fillId="7" borderId="10" xfId="0" applyNumberFormat="1" applyFont="1" applyFill="1" applyBorder="1" applyAlignment="1">
      <alignment horizontal="left" wrapText="1"/>
    </xf>
    <xf numFmtId="0" fontId="1" fillId="7" borderId="48" xfId="0" applyFont="1" applyFill="1" applyBorder="1" applyAlignment="1">
      <alignment horizontal="left" vertical="top" wrapText="1"/>
    </xf>
    <xf numFmtId="0" fontId="1" fillId="7" borderId="10" xfId="0" applyFont="1" applyFill="1" applyBorder="1" applyAlignment="1">
      <alignment horizontal="left" vertical="top" wrapText="1"/>
    </xf>
    <xf numFmtId="164" fontId="4" fillId="7" borderId="49" xfId="0" applyNumberFormat="1" applyFont="1" applyFill="1" applyBorder="1" applyAlignment="1">
      <alignment horizontal="left" wrapText="1"/>
    </xf>
    <xf numFmtId="164" fontId="4" fillId="7" borderId="50" xfId="0" applyNumberFormat="1" applyFont="1" applyFill="1" applyBorder="1" applyAlignment="1">
      <alignment horizontal="left" wrapText="1"/>
    </xf>
    <xf numFmtId="0" fontId="1" fillId="7" borderId="53" xfId="0" applyFont="1" applyFill="1" applyBorder="1" applyAlignment="1">
      <alignment horizontal="left" vertical="top" wrapText="1"/>
    </xf>
    <xf numFmtId="0" fontId="1" fillId="7" borderId="54" xfId="0" applyFont="1" applyFill="1" applyBorder="1" applyAlignment="1">
      <alignment horizontal="left" vertical="top" wrapText="1"/>
    </xf>
    <xf numFmtId="0" fontId="3" fillId="10" borderId="57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10" borderId="58" xfId="0" applyFont="1" applyFill="1" applyBorder="1" applyAlignment="1">
      <alignment horizontal="center" vertical="center"/>
    </xf>
    <xf numFmtId="0" fontId="4" fillId="7" borderId="59" xfId="0" applyFont="1" applyFill="1" applyBorder="1" applyAlignment="1">
      <alignment horizontal="left" wrapText="1"/>
    </xf>
    <xf numFmtId="0" fontId="4" fillId="7" borderId="10" xfId="0" applyFont="1" applyFill="1" applyBorder="1" applyAlignment="1">
      <alignment horizontal="left" wrapText="1"/>
    </xf>
    <xf numFmtId="0" fontId="1" fillId="7" borderId="59" xfId="0" applyFont="1" applyFill="1" applyBorder="1" applyAlignment="1">
      <alignment horizontal="left" vertical="top" wrapText="1"/>
    </xf>
    <xf numFmtId="164" fontId="4" fillId="11" borderId="60" xfId="0" applyNumberFormat="1" applyFont="1" applyFill="1" applyBorder="1" applyAlignment="1">
      <alignment horizontal="left" wrapText="1"/>
    </xf>
    <xf numFmtId="164" fontId="4" fillId="11" borderId="61" xfId="0" applyNumberFormat="1" applyFont="1" applyFill="1" applyBorder="1" applyAlignment="1">
      <alignment horizontal="left" wrapText="1"/>
    </xf>
    <xf numFmtId="0" fontId="1" fillId="0" borderId="62" xfId="0" applyFont="1" applyBorder="1" applyAlignment="1">
      <alignment horizontal="left" vertical="top" wrapText="1"/>
    </xf>
    <xf numFmtId="0" fontId="1" fillId="0" borderId="63" xfId="0" applyFont="1" applyBorder="1" applyAlignment="1">
      <alignment horizontal="left" vertical="top" wrapText="1"/>
    </xf>
    <xf numFmtId="164" fontId="4" fillId="11" borderId="59" xfId="0" applyNumberFormat="1" applyFont="1" applyFill="1" applyBorder="1" applyAlignment="1">
      <alignment horizontal="left" wrapText="1"/>
    </xf>
    <xf numFmtId="164" fontId="4" fillId="11" borderId="10" xfId="0" applyNumberFormat="1" applyFont="1" applyFill="1" applyBorder="1" applyAlignment="1">
      <alignment horizontal="left" wrapText="1"/>
    </xf>
    <xf numFmtId="0" fontId="1" fillId="0" borderId="64" xfId="0" applyFont="1" applyBorder="1" applyAlignment="1">
      <alignment horizontal="left" vertical="top" wrapText="1"/>
    </xf>
    <xf numFmtId="164" fontId="4" fillId="0" borderId="65" xfId="0" applyNumberFormat="1" applyFont="1" applyBorder="1" applyAlignment="1">
      <alignment horizontal="left" wrapText="1"/>
    </xf>
    <xf numFmtId="164" fontId="4" fillId="0" borderId="66" xfId="0" applyNumberFormat="1" applyFont="1" applyBorder="1" applyAlignment="1">
      <alignment horizontal="left" wrapText="1"/>
    </xf>
    <xf numFmtId="164" fontId="4" fillId="0" borderId="64" xfId="0" applyNumberFormat="1" applyFont="1" applyBorder="1" applyAlignment="1">
      <alignment horizontal="left" wrapText="1"/>
    </xf>
    <xf numFmtId="164" fontId="4" fillId="8" borderId="9" xfId="0" applyNumberFormat="1" applyFont="1" applyFill="1" applyBorder="1" applyAlignment="1">
      <alignment horizontal="left" wrapText="1"/>
    </xf>
    <xf numFmtId="164" fontId="4" fillId="8" borderId="10" xfId="0" applyNumberFormat="1" applyFont="1" applyFill="1" applyBorder="1" applyAlignment="1">
      <alignment horizontal="left" wrapText="1"/>
    </xf>
    <xf numFmtId="0" fontId="7" fillId="8" borderId="9" xfId="0" applyFont="1" applyFill="1" applyBorder="1" applyAlignment="1">
      <alignment horizontal="left" vertical="top" wrapText="1"/>
    </xf>
    <xf numFmtId="0" fontId="7" fillId="8" borderId="10" xfId="0" applyFont="1" applyFill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1" fillId="3" borderId="71" xfId="0" applyFont="1" applyFill="1" applyBorder="1" applyAlignment="1">
      <alignment horizontal="left" vertical="top" wrapText="1"/>
    </xf>
    <xf numFmtId="0" fontId="1" fillId="3" borderId="72" xfId="0" applyFont="1" applyFill="1" applyBorder="1" applyAlignment="1">
      <alignment horizontal="left" vertical="top" wrapText="1"/>
    </xf>
    <xf numFmtId="164" fontId="4" fillId="7" borderId="0" xfId="0" applyNumberFormat="1" applyFont="1" applyFill="1" applyAlignment="1">
      <alignment horizontal="left" wrapText="1"/>
    </xf>
    <xf numFmtId="0" fontId="3" fillId="12" borderId="73" xfId="0" applyFont="1" applyFill="1" applyBorder="1" applyAlignment="1">
      <alignment horizontal="center" vertical="center"/>
    </xf>
    <xf numFmtId="0" fontId="3" fillId="12" borderId="2" xfId="0" applyFont="1" applyFill="1" applyBorder="1" applyAlignment="1">
      <alignment horizontal="center" vertical="center"/>
    </xf>
    <xf numFmtId="0" fontId="3" fillId="12" borderId="74" xfId="0" applyFont="1" applyFill="1" applyBorder="1" applyAlignment="1">
      <alignment horizontal="center" vertical="center"/>
    </xf>
    <xf numFmtId="0" fontId="4" fillId="0" borderId="75" xfId="0" applyFont="1" applyBorder="1" applyAlignment="1">
      <alignment horizontal="left" wrapText="1"/>
    </xf>
    <xf numFmtId="164" fontId="4" fillId="0" borderId="75" xfId="0" applyNumberFormat="1" applyFont="1" applyBorder="1" applyAlignment="1">
      <alignment horizontal="left" wrapText="1"/>
    </xf>
    <xf numFmtId="0" fontId="1" fillId="0" borderId="75" xfId="0" applyFont="1" applyBorder="1" applyAlignment="1">
      <alignment horizontal="left" vertical="top" wrapText="1"/>
    </xf>
    <xf numFmtId="164" fontId="4" fillId="0" borderId="76" xfId="0" applyNumberFormat="1" applyFont="1" applyBorder="1" applyAlignment="1">
      <alignment horizontal="left" wrapText="1"/>
    </xf>
    <xf numFmtId="164" fontId="4" fillId="0" borderId="77" xfId="0" applyNumberFormat="1" applyFont="1" applyBorder="1" applyAlignment="1">
      <alignment horizontal="left" wrapText="1"/>
    </xf>
    <xf numFmtId="0" fontId="1" fillId="0" borderId="80" xfId="0" applyFont="1" applyBorder="1" applyAlignment="1">
      <alignment horizontal="left" vertical="top" wrapText="1"/>
    </xf>
    <xf numFmtId="0" fontId="1" fillId="0" borderId="81" xfId="0" applyFont="1" applyBorder="1" applyAlignment="1">
      <alignment horizontal="left" vertical="top" wrapText="1"/>
    </xf>
    <xf numFmtId="0" fontId="7" fillId="8" borderId="82" xfId="0" applyFont="1" applyFill="1" applyBorder="1" applyAlignment="1">
      <alignment horizontal="left" vertical="top" wrapText="1"/>
    </xf>
    <xf numFmtId="164" fontId="4" fillId="8" borderId="76" xfId="0" applyNumberFormat="1" applyFont="1" applyFill="1" applyBorder="1" applyAlignment="1">
      <alignment horizontal="left" wrapText="1"/>
    </xf>
    <xf numFmtId="164" fontId="4" fillId="8" borderId="77" xfId="0" applyNumberFormat="1" applyFont="1" applyFill="1" applyBorder="1" applyAlignment="1">
      <alignment horizontal="left" wrapText="1"/>
    </xf>
    <xf numFmtId="0" fontId="1" fillId="8" borderId="81" xfId="0" applyFont="1" applyFill="1" applyBorder="1" applyAlignment="1">
      <alignment horizontal="left" vertical="top" wrapText="1"/>
    </xf>
    <xf numFmtId="0" fontId="1" fillId="8" borderId="80" xfId="0" applyFont="1" applyFill="1" applyBorder="1" applyAlignment="1">
      <alignment horizontal="left" vertical="top" wrapText="1"/>
    </xf>
    <xf numFmtId="164" fontId="4" fillId="8" borderId="75" xfId="0" applyNumberFormat="1" applyFont="1" applyFill="1" applyBorder="1" applyAlignment="1">
      <alignment horizontal="left" wrapText="1"/>
    </xf>
    <xf numFmtId="164" fontId="4" fillId="8" borderId="0" xfId="0" applyNumberFormat="1" applyFont="1" applyFill="1" applyAlignment="1">
      <alignment horizontal="left" wrapText="1"/>
    </xf>
    <xf numFmtId="164" fontId="4" fillId="8" borderId="82" xfId="0" applyNumberFormat="1" applyFont="1" applyFill="1" applyBorder="1" applyAlignment="1">
      <alignment horizontal="left" wrapText="1"/>
    </xf>
    <xf numFmtId="0" fontId="1" fillId="8" borderId="75" xfId="0" applyFont="1" applyFill="1" applyBorder="1" applyAlignment="1">
      <alignment horizontal="left" vertical="top" wrapText="1"/>
    </xf>
    <xf numFmtId="0" fontId="1" fillId="8" borderId="0" xfId="0" applyFont="1" applyFill="1" applyAlignment="1">
      <alignment horizontal="left" vertical="top" wrapText="1"/>
    </xf>
    <xf numFmtId="0" fontId="1" fillId="8" borderId="82" xfId="0" applyFont="1" applyFill="1" applyBorder="1" applyAlignment="1">
      <alignment horizontal="left" vertical="top" wrapText="1"/>
    </xf>
    <xf numFmtId="164" fontId="4" fillId="8" borderId="83" xfId="0" applyNumberFormat="1" applyFont="1" applyFill="1" applyBorder="1" applyAlignment="1">
      <alignment horizontal="left" wrapText="1"/>
    </xf>
    <xf numFmtId="0" fontId="1" fillId="8" borderId="78" xfId="0" applyFont="1" applyFill="1" applyBorder="1" applyAlignment="1">
      <alignment horizontal="left" vertical="top" wrapText="1"/>
    </xf>
    <xf numFmtId="164" fontId="4" fillId="8" borderId="17" xfId="0" applyNumberFormat="1" applyFont="1" applyFill="1" applyBorder="1" applyAlignment="1">
      <alignment horizontal="left" wrapText="1"/>
    </xf>
    <xf numFmtId="0" fontId="1" fillId="8" borderId="17" xfId="0" applyFont="1" applyFill="1" applyBorder="1" applyAlignment="1">
      <alignment horizontal="left" vertical="top" wrapText="1"/>
    </xf>
    <xf numFmtId="164" fontId="4" fillId="8" borderId="18" xfId="0" applyNumberFormat="1" applyFont="1" applyFill="1" applyBorder="1" applyAlignment="1">
      <alignment horizontal="left" wrapText="1"/>
    </xf>
    <xf numFmtId="164" fontId="4" fillId="7" borderId="17" xfId="0" applyNumberFormat="1" applyFont="1" applyFill="1" applyBorder="1" applyAlignment="1">
      <alignment horizontal="left" wrapText="1"/>
    </xf>
    <xf numFmtId="0" fontId="1" fillId="7" borderId="17" xfId="0" applyFont="1" applyFill="1" applyBorder="1" applyAlignment="1">
      <alignment horizontal="left" vertical="top" wrapText="1"/>
    </xf>
    <xf numFmtId="164" fontId="4" fillId="7" borderId="19" xfId="0" applyNumberFormat="1" applyFont="1" applyFill="1" applyBorder="1" applyAlignment="1">
      <alignment horizontal="left" wrapText="1"/>
    </xf>
    <xf numFmtId="0" fontId="3" fillId="7" borderId="73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74" xfId="0" applyFont="1" applyFill="1" applyBorder="1" applyAlignment="1">
      <alignment horizontal="center" vertical="center"/>
    </xf>
    <xf numFmtId="164" fontId="4" fillId="7" borderId="75" xfId="0" applyNumberFormat="1" applyFont="1" applyFill="1" applyBorder="1" applyAlignment="1">
      <alignment horizontal="left" wrapText="1"/>
    </xf>
    <xf numFmtId="0" fontId="1" fillId="7" borderId="75" xfId="0" applyFont="1" applyFill="1" applyBorder="1" applyAlignment="1">
      <alignment horizontal="left" vertical="top" wrapText="1"/>
    </xf>
    <xf numFmtId="0" fontId="1" fillId="7" borderId="0" xfId="0" applyFont="1" applyFill="1" applyAlignment="1">
      <alignment horizontal="left" vertical="top" wrapText="1"/>
    </xf>
    <xf numFmtId="0" fontId="1" fillId="8" borderId="79" xfId="0" applyFont="1" applyFill="1" applyBorder="1" applyAlignment="1">
      <alignment horizontal="left" vertical="top" wrapText="1"/>
    </xf>
    <xf numFmtId="14" fontId="1" fillId="0" borderId="0" xfId="0" applyNumberFormat="1" applyFont="1" applyAlignment="1">
      <alignment horizontal="left" wrapText="1"/>
    </xf>
    <xf numFmtId="164" fontId="4" fillId="8" borderId="33" xfId="0" applyNumberFormat="1" applyFont="1" applyFill="1" applyBorder="1" applyAlignment="1">
      <alignment horizontal="left" wrapText="1"/>
    </xf>
    <xf numFmtId="0" fontId="1" fillId="3" borderId="35" xfId="0" applyFont="1" applyFill="1" applyBorder="1" applyAlignment="1">
      <alignment horizontal="left" vertical="top" wrapText="1"/>
    </xf>
    <xf numFmtId="164" fontId="4" fillId="8" borderId="4" xfId="0" applyNumberFormat="1" applyFont="1" applyFill="1" applyBorder="1" applyAlignment="1">
      <alignment horizontal="left" wrapText="1"/>
    </xf>
    <xf numFmtId="164" fontId="4" fillId="7" borderId="90" xfId="0" applyNumberFormat="1" applyFont="1" applyFill="1" applyBorder="1" applyAlignment="1">
      <alignment horizontal="left" wrapText="1"/>
    </xf>
    <xf numFmtId="164" fontId="4" fillId="7" borderId="91" xfId="0" applyNumberFormat="1" applyFont="1" applyFill="1" applyBorder="1" applyAlignment="1">
      <alignment horizontal="left" wrapText="1"/>
    </xf>
    <xf numFmtId="0" fontId="1" fillId="7" borderId="72" xfId="0" applyFont="1" applyFill="1" applyBorder="1" applyAlignment="1">
      <alignment horizontal="left" vertical="top" wrapText="1"/>
    </xf>
    <xf numFmtId="0" fontId="1" fillId="7" borderId="71" xfId="0" applyFont="1" applyFill="1" applyBorder="1" applyAlignment="1">
      <alignment horizontal="left" vertical="top" wrapText="1"/>
    </xf>
    <xf numFmtId="164" fontId="4" fillId="7" borderId="9" xfId="0" applyNumberFormat="1" applyFont="1" applyFill="1" applyBorder="1" applyAlignment="1">
      <alignment horizontal="left" wrapText="1"/>
    </xf>
    <xf numFmtId="0" fontId="1" fillId="7" borderId="9" xfId="0" applyFont="1" applyFill="1" applyBorder="1" applyAlignment="1">
      <alignment horizontal="left" vertical="top" wrapText="1"/>
    </xf>
    <xf numFmtId="164" fontId="5" fillId="0" borderId="37" xfId="0" applyNumberFormat="1" applyFont="1" applyBorder="1" applyAlignment="1">
      <alignment horizontal="left" wrapText="1"/>
    </xf>
    <xf numFmtId="0" fontId="6" fillId="0" borderId="33" xfId="0" applyFont="1" applyBorder="1"/>
    <xf numFmtId="0" fontId="6" fillId="0" borderId="38" xfId="0" applyFont="1" applyBorder="1"/>
    <xf numFmtId="0" fontId="1" fillId="0" borderId="39" xfId="0" applyFont="1" applyBorder="1" applyAlignment="1">
      <alignment horizontal="left" vertical="top" wrapText="1"/>
    </xf>
    <xf numFmtId="0" fontId="6" fillId="0" borderId="35" xfId="0" applyFont="1" applyBorder="1"/>
    <xf numFmtId="0" fontId="6" fillId="0" borderId="40" xfId="0" applyFont="1" applyBorder="1"/>
    <xf numFmtId="0" fontId="2" fillId="0" borderId="0" xfId="0" applyFont="1" applyAlignment="1">
      <alignment horizontal="left" vertical="center"/>
    </xf>
    <xf numFmtId="0" fontId="0" fillId="0" borderId="0" xfId="0"/>
    <xf numFmtId="164" fontId="5" fillId="0" borderId="11" xfId="0" applyNumberFormat="1" applyFont="1" applyBorder="1" applyAlignment="1">
      <alignment horizontal="left" wrapText="1"/>
    </xf>
    <xf numFmtId="0" fontId="6" fillId="0" borderId="6" xfId="0" applyFont="1" applyBorder="1"/>
    <xf numFmtId="0" fontId="6" fillId="0" borderId="12" xfId="0" applyFont="1" applyBorder="1"/>
    <xf numFmtId="0" fontId="1" fillId="0" borderId="13" xfId="0" applyFont="1" applyBorder="1" applyAlignment="1">
      <alignment horizontal="left" vertical="top" wrapText="1"/>
    </xf>
    <xf numFmtId="0" fontId="6" fillId="0" borderId="8" xfId="0" applyFont="1" applyBorder="1"/>
    <xf numFmtId="0" fontId="6" fillId="0" borderId="14" xfId="0" applyFont="1" applyBorder="1"/>
    <xf numFmtId="164" fontId="5" fillId="0" borderId="51" xfId="0" applyNumberFormat="1" applyFont="1" applyBorder="1" applyAlignment="1">
      <alignment horizontal="left" wrapText="1"/>
    </xf>
    <xf numFmtId="0" fontId="6" fillId="0" borderId="45" xfId="0" applyFont="1" applyBorder="1"/>
    <xf numFmtId="0" fontId="6" fillId="0" borderId="52" xfId="0" applyFont="1" applyBorder="1"/>
    <xf numFmtId="0" fontId="1" fillId="0" borderId="55" xfId="0" applyFont="1" applyBorder="1" applyAlignment="1">
      <alignment horizontal="left" vertical="top" wrapText="1"/>
    </xf>
    <xf numFmtId="0" fontId="6" fillId="0" borderId="47" xfId="0" applyFont="1" applyBorder="1"/>
    <xf numFmtId="0" fontId="6" fillId="0" borderId="56" xfId="0" applyFont="1" applyBorder="1"/>
    <xf numFmtId="164" fontId="5" fillId="0" borderId="67" xfId="0" applyNumberFormat="1" applyFont="1" applyBorder="1" applyAlignment="1">
      <alignment horizontal="left" wrapText="1"/>
    </xf>
    <xf numFmtId="0" fontId="6" fillId="0" borderId="66" xfId="0" applyFont="1" applyBorder="1"/>
    <xf numFmtId="0" fontId="6" fillId="0" borderId="68" xfId="0" applyFont="1" applyBorder="1"/>
    <xf numFmtId="0" fontId="1" fillId="0" borderId="69" xfId="0" applyFont="1" applyBorder="1" applyAlignment="1">
      <alignment horizontal="left" vertical="top" wrapText="1"/>
    </xf>
    <xf numFmtId="0" fontId="6" fillId="0" borderId="63" xfId="0" applyFont="1" applyBorder="1"/>
    <xf numFmtId="0" fontId="6" fillId="0" borderId="70" xfId="0" applyFont="1" applyBorder="1"/>
    <xf numFmtId="165" fontId="5" fillId="0" borderId="11" xfId="0" applyNumberFormat="1" applyFont="1" applyBorder="1" applyAlignment="1">
      <alignment horizontal="left" wrapText="1"/>
    </xf>
    <xf numFmtId="164" fontId="5" fillId="0" borderId="84" xfId="0" applyNumberFormat="1" applyFont="1" applyBorder="1" applyAlignment="1">
      <alignment horizontal="left" wrapText="1"/>
    </xf>
    <xf numFmtId="0" fontId="6" fillId="0" borderId="77" xfId="0" applyFont="1" applyBorder="1"/>
    <xf numFmtId="0" fontId="6" fillId="0" borderId="85" xfId="0" applyFont="1" applyBorder="1"/>
    <xf numFmtId="0" fontId="1" fillId="0" borderId="86" xfId="0" applyFont="1" applyBorder="1" applyAlignment="1">
      <alignment horizontal="left" vertical="top" wrapText="1"/>
    </xf>
    <xf numFmtId="0" fontId="6" fillId="0" borderId="80" xfId="0" applyFont="1" applyBorder="1"/>
    <xf numFmtId="0" fontId="6" fillId="0" borderId="87" xfId="0" applyFont="1" applyBorder="1"/>
    <xf numFmtId="164" fontId="5" fillId="0" borderId="25" xfId="0" applyNumberFormat="1" applyFont="1" applyBorder="1" applyAlignment="1">
      <alignment horizontal="left" wrapText="1"/>
    </xf>
    <xf numFmtId="0" fontId="6" fillId="0" borderId="24" xfId="0" applyFont="1" applyBorder="1"/>
    <xf numFmtId="0" fontId="6" fillId="0" borderId="26" xfId="0" applyFont="1" applyBorder="1"/>
    <xf numFmtId="0" fontId="1" fillId="0" borderId="27" xfId="0" applyFont="1" applyBorder="1" applyAlignment="1">
      <alignment horizontal="left" vertical="top" wrapText="1"/>
    </xf>
    <xf numFmtId="0" fontId="6" fillId="0" borderId="22" xfId="0" applyFont="1" applyBorder="1"/>
    <xf numFmtId="0" fontId="6" fillId="0" borderId="28" xfId="0" applyFont="1" applyBorder="1"/>
    <xf numFmtId="0" fontId="5" fillId="0" borderId="11" xfId="0" applyFont="1" applyBorder="1" applyAlignment="1">
      <alignment horizontal="left" wrapText="1"/>
    </xf>
    <xf numFmtId="164" fontId="4" fillId="0" borderId="45" xfId="0" applyNumberFormat="1" applyFont="1" applyFill="1" applyBorder="1" applyAlignment="1">
      <alignment horizontal="left" wrapText="1"/>
    </xf>
    <xf numFmtId="164" fontId="4" fillId="0" borderId="44" xfId="0" applyNumberFormat="1" applyFont="1" applyFill="1" applyBorder="1" applyAlignment="1">
      <alignment horizontal="left" wrapText="1"/>
    </xf>
    <xf numFmtId="0" fontId="1" fillId="0" borderId="47" xfId="0" applyFont="1" applyFill="1" applyBorder="1" applyAlignment="1">
      <alignment horizontal="left" vertical="top" wrapText="1"/>
    </xf>
    <xf numFmtId="0" fontId="1" fillId="0" borderId="46" xfId="0" applyFont="1" applyFill="1" applyBorder="1" applyAlignment="1">
      <alignment horizontal="left" vertical="top" wrapText="1"/>
    </xf>
    <xf numFmtId="164" fontId="4" fillId="0" borderId="4" xfId="0" applyNumberFormat="1" applyFont="1" applyFill="1" applyBorder="1" applyAlignment="1">
      <alignment horizontal="left" wrapText="1"/>
    </xf>
    <xf numFmtId="164" fontId="4" fillId="0" borderId="0" xfId="0" applyNumberFormat="1" applyFont="1" applyFill="1" applyAlignment="1">
      <alignment horizontal="left" wrapText="1"/>
    </xf>
    <xf numFmtId="0" fontId="7" fillId="0" borderId="4" xfId="0" applyFont="1" applyFill="1" applyBorder="1" applyAlignment="1">
      <alignment horizontal="left" vertical="top" wrapText="1"/>
    </xf>
    <xf numFmtId="0" fontId="8" fillId="0" borderId="0" xfId="0" applyFont="1" applyFill="1" applyAlignment="1">
      <alignment horizontal="left"/>
    </xf>
    <xf numFmtId="0" fontId="7" fillId="0" borderId="0" xfId="0" applyFont="1" applyFill="1" applyAlignment="1">
      <alignment horizontal="left" vertical="top" wrapText="1"/>
    </xf>
    <xf numFmtId="164" fontId="4" fillId="14" borderId="76" xfId="0" applyNumberFormat="1" applyFont="1" applyFill="1" applyBorder="1" applyAlignment="1">
      <alignment horizontal="left" wrapText="1"/>
    </xf>
    <xf numFmtId="164" fontId="4" fillId="14" borderId="77" xfId="0" applyNumberFormat="1" applyFont="1" applyFill="1" applyBorder="1" applyAlignment="1">
      <alignment horizontal="left" wrapText="1"/>
    </xf>
    <xf numFmtId="0" fontId="9" fillId="15" borderId="78" xfId="0" applyFont="1" applyFill="1" applyBorder="1" applyAlignment="1">
      <alignment horizontal="left" vertical="top" wrapText="1"/>
    </xf>
    <xf numFmtId="0" fontId="9" fillId="15" borderId="79" xfId="0" applyFont="1" applyFill="1" applyBorder="1" applyAlignment="1">
      <alignment horizontal="left" vertical="top" wrapText="1"/>
    </xf>
    <xf numFmtId="0" fontId="10" fillId="14" borderId="80" xfId="0" applyFont="1" applyFill="1" applyBorder="1" applyAlignment="1">
      <alignment horizontal="left" vertical="top" wrapText="1"/>
    </xf>
    <xf numFmtId="0" fontId="10" fillId="14" borderId="81" xfId="0" applyFont="1" applyFill="1" applyBorder="1" applyAlignment="1">
      <alignment horizontal="left" vertical="top" wrapText="1"/>
    </xf>
    <xf numFmtId="164" fontId="4" fillId="14" borderId="18" xfId="0" applyNumberFormat="1" applyFont="1" applyFill="1" applyBorder="1" applyAlignment="1">
      <alignment horizontal="left" wrapText="1"/>
    </xf>
    <xf numFmtId="164" fontId="4" fillId="14" borderId="0" xfId="0" applyNumberFormat="1" applyFont="1" applyFill="1" applyAlignment="1">
      <alignment horizontal="left" wrapText="1"/>
    </xf>
    <xf numFmtId="0" fontId="1" fillId="18" borderId="18" xfId="0" applyFont="1" applyFill="1" applyBorder="1" applyAlignment="1">
      <alignment horizontal="left" vertical="top" wrapText="1"/>
    </xf>
    <xf numFmtId="0" fontId="1" fillId="14" borderId="0" xfId="0" applyFont="1" applyFill="1" applyAlignment="1">
      <alignment horizontal="left" vertical="top" wrapText="1"/>
    </xf>
    <xf numFmtId="0" fontId="4" fillId="15" borderId="19" xfId="0" applyFont="1" applyFill="1" applyBorder="1" applyAlignment="1">
      <alignment horizontal="left" wrapText="1"/>
    </xf>
    <xf numFmtId="0" fontId="4" fillId="15" borderId="20" xfId="0" applyFont="1" applyFill="1" applyBorder="1" applyAlignment="1">
      <alignment horizontal="left" wrapText="1"/>
    </xf>
    <xf numFmtId="0" fontId="1" fillId="18" borderId="88" xfId="0" applyFont="1" applyFill="1" applyBorder="1" applyAlignment="1">
      <alignment horizontal="left" vertical="top" wrapText="1"/>
    </xf>
    <xf numFmtId="0" fontId="10" fillId="15" borderId="89" xfId="0" applyFont="1" applyFill="1" applyBorder="1" applyAlignment="1">
      <alignment horizontal="left" vertical="top" wrapText="1"/>
    </xf>
    <xf numFmtId="0" fontId="10" fillId="15" borderId="88" xfId="0" applyFont="1" applyFill="1" applyBorder="1" applyAlignment="1">
      <alignment horizontal="left" vertical="top" wrapText="1"/>
    </xf>
    <xf numFmtId="0" fontId="10" fillId="7" borderId="88" xfId="0" applyFont="1" applyFill="1" applyBorder="1" applyAlignment="1">
      <alignment horizontal="left" vertical="top" wrapText="1"/>
    </xf>
    <xf numFmtId="164" fontId="4" fillId="0" borderId="20" xfId="0" applyNumberFormat="1" applyFont="1" applyFill="1" applyBorder="1" applyAlignment="1">
      <alignment horizontal="left" wrapText="1"/>
    </xf>
    <xf numFmtId="0" fontId="10" fillId="0" borderId="89" xfId="0" applyFont="1" applyFill="1" applyBorder="1" applyAlignment="1">
      <alignment horizontal="left" vertical="top" wrapText="1"/>
    </xf>
    <xf numFmtId="164" fontId="4" fillId="16" borderId="32" xfId="0" applyNumberFormat="1" applyFont="1" applyFill="1" applyBorder="1" applyAlignment="1">
      <alignment horizontal="left" wrapText="1"/>
    </xf>
    <xf numFmtId="0" fontId="1" fillId="17" borderId="34" xfId="0" applyFont="1" applyFill="1" applyBorder="1" applyAlignment="1">
      <alignment horizontal="left" vertical="top" wrapText="1"/>
    </xf>
    <xf numFmtId="164" fontId="4" fillId="16" borderId="31" xfId="0" applyNumberFormat="1" applyFont="1" applyFill="1" applyBorder="1" applyAlignment="1">
      <alignment horizontal="left" wrapText="1"/>
    </xf>
    <xf numFmtId="0" fontId="1" fillId="17" borderId="31" xfId="0" applyFont="1" applyFill="1" applyBorder="1" applyAlignment="1">
      <alignment horizontal="left" vertical="top" wrapText="1"/>
    </xf>
    <xf numFmtId="0" fontId="10" fillId="16" borderId="0" xfId="0" applyFont="1" applyFill="1" applyAlignment="1">
      <alignment horizontal="left" vertical="top" wrapText="1"/>
    </xf>
    <xf numFmtId="0" fontId="10" fillId="16" borderId="64" xfId="0" applyFont="1" applyFill="1" applyBorder="1" applyAlignment="1">
      <alignment horizontal="left" vertical="top" wrapText="1"/>
    </xf>
    <xf numFmtId="0" fontId="9" fillId="16" borderId="4" xfId="0" applyFont="1" applyFill="1" applyBorder="1" applyAlignment="1">
      <alignment horizontal="left" vertical="top" wrapText="1"/>
    </xf>
    <xf numFmtId="164" fontId="4" fillId="15" borderId="0" xfId="0" applyNumberFormat="1" applyFont="1" applyFill="1" applyAlignment="1">
      <alignment horizontal="left" wrapText="1"/>
    </xf>
    <xf numFmtId="164" fontId="4" fillId="15" borderId="4" xfId="0" applyNumberFormat="1" applyFont="1" applyFill="1" applyBorder="1" applyAlignment="1">
      <alignment horizontal="left" wrapText="1"/>
    </xf>
    <xf numFmtId="0" fontId="1" fillId="15" borderId="0" xfId="0" applyFont="1" applyFill="1" applyAlignment="1">
      <alignment horizontal="left" vertical="top" wrapText="1"/>
    </xf>
    <xf numFmtId="0" fontId="1" fillId="15" borderId="4" xfId="0" applyFont="1" applyFill="1" applyBorder="1" applyAlignment="1">
      <alignment horizontal="left" vertical="top" wrapText="1"/>
    </xf>
    <xf numFmtId="0" fontId="10" fillId="19" borderId="4" xfId="0" applyFont="1" applyFill="1" applyBorder="1" applyAlignment="1">
      <alignment horizontal="left" vertical="top" wrapText="1"/>
    </xf>
    <xf numFmtId="0" fontId="10" fillId="13" borderId="0" xfId="0" applyFont="1" applyFill="1" applyAlignment="1">
      <alignment horizontal="left" vertical="top" wrapText="1"/>
    </xf>
    <xf numFmtId="0" fontId="10" fillId="16" borderId="31" xfId="0" applyFont="1" applyFill="1" applyBorder="1" applyAlignment="1">
      <alignment horizontal="left" vertical="top" wrapText="1"/>
    </xf>
    <xf numFmtId="0" fontId="10" fillId="20" borderId="34" xfId="0" applyFont="1" applyFill="1" applyBorder="1" applyAlignment="1">
      <alignment horizontal="left" vertical="top" wrapText="1"/>
    </xf>
    <xf numFmtId="0" fontId="10" fillId="20" borderId="0" xfId="0" applyFont="1" applyFill="1" applyAlignment="1">
      <alignment horizontal="left" vertical="top" wrapText="1"/>
    </xf>
    <xf numFmtId="0" fontId="10" fillId="20" borderId="4" xfId="0" applyFont="1" applyFill="1" applyBorder="1" applyAlignment="1">
      <alignment horizontal="left" vertical="top" wrapText="1"/>
    </xf>
    <xf numFmtId="0" fontId="10" fillId="20" borderId="46" xfId="0" applyFont="1" applyFill="1" applyBorder="1" applyAlignment="1">
      <alignment horizontal="left" vertical="top" wrapText="1"/>
    </xf>
    <xf numFmtId="0" fontId="10" fillId="20" borderId="47" xfId="0" applyFont="1" applyFill="1" applyBorder="1" applyAlignment="1">
      <alignment horizontal="left" vertical="top" wrapText="1"/>
    </xf>
    <xf numFmtId="0" fontId="10" fillId="20" borderId="64" xfId="0" applyFont="1" applyFill="1" applyBorder="1" applyAlignment="1">
      <alignment horizontal="left" vertical="top" wrapText="1"/>
    </xf>
    <xf numFmtId="0" fontId="10" fillId="20" borderId="62" xfId="0" applyFont="1" applyFill="1" applyBorder="1" applyAlignment="1">
      <alignment horizontal="left" vertical="top" wrapText="1"/>
    </xf>
    <xf numFmtId="0" fontId="9" fillId="20" borderId="7" xfId="0" applyFont="1" applyFill="1" applyBorder="1" applyAlignment="1">
      <alignment horizontal="left" vertical="top" wrapText="1"/>
    </xf>
    <xf numFmtId="0" fontId="9" fillId="21" borderId="10" xfId="0" applyFont="1" applyFill="1" applyBorder="1" applyAlignment="1">
      <alignment horizontal="left" vertical="top" wrapText="1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933450</xdr:colOff>
      <xdr:row>0</xdr:row>
      <xdr:rowOff>0</xdr:rowOff>
    </xdr:from>
    <xdr:ext cx="2886075" cy="1371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0</xdr:row>
      <xdr:rowOff>85725</xdr:rowOff>
    </xdr:from>
    <xdr:ext cx="1238250" cy="129540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990600</xdr:colOff>
      <xdr:row>16</xdr:row>
      <xdr:rowOff>76200</xdr:rowOff>
    </xdr:from>
    <xdr:ext cx="4191000" cy="1343025"/>
    <xdr:pic>
      <xdr:nvPicPr>
        <xdr:cNvPr id="4" name="image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1114425</xdr:colOff>
      <xdr:row>32</xdr:row>
      <xdr:rowOff>19050</xdr:rowOff>
    </xdr:from>
    <xdr:ext cx="4019550" cy="1343025"/>
    <xdr:pic>
      <xdr:nvPicPr>
        <xdr:cNvPr id="5" name="image8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1038225</xdr:colOff>
      <xdr:row>48</xdr:row>
      <xdr:rowOff>28575</xdr:rowOff>
    </xdr:from>
    <xdr:ext cx="4019550" cy="1343025"/>
    <xdr:pic>
      <xdr:nvPicPr>
        <xdr:cNvPr id="6" name="image8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1095375</xdr:colOff>
      <xdr:row>64</xdr:row>
      <xdr:rowOff>9525</xdr:rowOff>
    </xdr:from>
    <xdr:ext cx="4019550" cy="1343025"/>
    <xdr:pic>
      <xdr:nvPicPr>
        <xdr:cNvPr id="7" name="image8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914400</xdr:colOff>
      <xdr:row>80</xdr:row>
      <xdr:rowOff>47625</xdr:rowOff>
    </xdr:from>
    <xdr:ext cx="4191000" cy="1343025"/>
    <xdr:pic>
      <xdr:nvPicPr>
        <xdr:cNvPr id="8" name="image8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1162050</xdr:colOff>
      <xdr:row>97</xdr:row>
      <xdr:rowOff>9525</xdr:rowOff>
    </xdr:from>
    <xdr:ext cx="4000500" cy="1343025"/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1009650</xdr:colOff>
      <xdr:row>128</xdr:row>
      <xdr:rowOff>9525</xdr:rowOff>
    </xdr:from>
    <xdr:ext cx="4000500" cy="1343025"/>
    <xdr:pic>
      <xdr:nvPicPr>
        <xdr:cNvPr id="10" name="image8.png" title="Afbeeldi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1066800</xdr:colOff>
      <xdr:row>112</xdr:row>
      <xdr:rowOff>66675</xdr:rowOff>
    </xdr:from>
    <xdr:ext cx="4000500" cy="1343025"/>
    <xdr:pic>
      <xdr:nvPicPr>
        <xdr:cNvPr id="11" name="image8.png" title="Afbeeldi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1009650</xdr:colOff>
      <xdr:row>160</xdr:row>
      <xdr:rowOff>28575</xdr:rowOff>
    </xdr:from>
    <xdr:ext cx="4000500" cy="1352550"/>
    <xdr:pic>
      <xdr:nvPicPr>
        <xdr:cNvPr id="12" name="image8.png" title="Afbeeldi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866775</xdr:colOff>
      <xdr:row>144</xdr:row>
      <xdr:rowOff>19050</xdr:rowOff>
    </xdr:from>
    <xdr:ext cx="4191000" cy="1343025"/>
    <xdr:pic>
      <xdr:nvPicPr>
        <xdr:cNvPr id="13" name="image8.png" title="Afbeeldi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1009650</xdr:colOff>
      <xdr:row>176</xdr:row>
      <xdr:rowOff>47625</xdr:rowOff>
    </xdr:from>
    <xdr:ext cx="4000500" cy="1343025"/>
    <xdr:pic>
      <xdr:nvPicPr>
        <xdr:cNvPr id="14" name="image8.png" title="Afbeeldi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381000</xdr:colOff>
      <xdr:row>43</xdr:row>
      <xdr:rowOff>228600</xdr:rowOff>
    </xdr:from>
    <xdr:ext cx="1581150" cy="809625"/>
    <xdr:pic>
      <xdr:nvPicPr>
        <xdr:cNvPr id="15" name="image3.jpg" title="Afbeeldi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228600</xdr:colOff>
      <xdr:row>77</xdr:row>
      <xdr:rowOff>419100</xdr:rowOff>
    </xdr:from>
    <xdr:ext cx="2286000" cy="1038225"/>
    <xdr:pic>
      <xdr:nvPicPr>
        <xdr:cNvPr id="16" name="image6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119</xdr:row>
      <xdr:rowOff>228600</xdr:rowOff>
    </xdr:from>
    <xdr:ext cx="866775" cy="542925"/>
    <xdr:pic>
      <xdr:nvPicPr>
        <xdr:cNvPr id="17" name="image4.jpg" title="Afbeeldi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100" y="55435500"/>
          <a:ext cx="866775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95250</xdr:colOff>
      <xdr:row>141</xdr:row>
      <xdr:rowOff>381000</xdr:rowOff>
    </xdr:from>
    <xdr:ext cx="2333625" cy="1000125"/>
    <xdr:pic>
      <xdr:nvPicPr>
        <xdr:cNvPr id="18" name="image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352425</xdr:colOff>
      <xdr:row>189</xdr:row>
      <xdr:rowOff>104775</xdr:rowOff>
    </xdr:from>
    <xdr:ext cx="1638300" cy="1409700"/>
    <xdr:pic>
      <xdr:nvPicPr>
        <xdr:cNvPr id="19" name="image7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4314825" cy="1209675"/>
    <xdr:pic>
      <xdr:nvPicPr>
        <xdr:cNvPr id="2" name="image11.png" descr="Afbeelding van twee mensen die Nieuwjaar vieren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1381125</xdr:rowOff>
    </xdr:from>
    <xdr:ext cx="4314825" cy="1219200"/>
    <xdr:pic>
      <xdr:nvPicPr>
        <xdr:cNvPr id="3" name="image15.png" descr="Afbeelding van een man op een skateboard in een schoolomgeving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3</xdr:row>
      <xdr:rowOff>0</xdr:rowOff>
    </xdr:from>
    <xdr:ext cx="4295775" cy="1209675"/>
    <xdr:pic>
      <xdr:nvPicPr>
        <xdr:cNvPr id="4" name="image13.png" descr="Afbeelding van een paar dat deelneemt aan een bal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1381125</xdr:rowOff>
    </xdr:from>
    <xdr:ext cx="4314825" cy="1219200"/>
    <xdr:pic>
      <xdr:nvPicPr>
        <xdr:cNvPr id="5" name="image14.png" descr="Afbeelding van een man die studeert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1381125</xdr:rowOff>
    </xdr:from>
    <xdr:ext cx="4314825" cy="1219200"/>
    <xdr:pic>
      <xdr:nvPicPr>
        <xdr:cNvPr id="6" name="image10.png" descr="Afbeelding van twee vrienden die een tussendoortje eten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1381125</xdr:rowOff>
    </xdr:from>
    <xdr:ext cx="4314825" cy="1219200"/>
    <xdr:pic>
      <xdr:nvPicPr>
        <xdr:cNvPr id="7" name="image12.png" descr="Afbeelding van een diploma-uitreiking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4314825" cy="1209675"/>
    <xdr:pic>
      <xdr:nvPicPr>
        <xdr:cNvPr id="8" name="image9.png" descr="Afbeelding van twee personen die op een strand volleybal spelen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1381125</xdr:rowOff>
    </xdr:from>
    <xdr:ext cx="4314825" cy="1219200"/>
    <xdr:pic>
      <xdr:nvPicPr>
        <xdr:cNvPr id="9" name="image19.png" descr="Afbeelding van een meisje dat zingt tijdens een talentenjacht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1381125</xdr:rowOff>
    </xdr:from>
    <xdr:ext cx="4314825" cy="1219200"/>
    <xdr:pic>
      <xdr:nvPicPr>
        <xdr:cNvPr id="10" name="image18.png" descr="Afbeelding van een American football-speler en een cheerleader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1381125</xdr:rowOff>
    </xdr:from>
    <xdr:ext cx="4314825" cy="1219200"/>
    <xdr:pic>
      <xdr:nvPicPr>
        <xdr:cNvPr id="11" name="image16.png" descr="Afbeelding van twee personen die snoep of je leven spelen" title="Banner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4314825" cy="1209675"/>
    <xdr:pic>
      <xdr:nvPicPr>
        <xdr:cNvPr id="12" name="image20.png" descr="Afbeelding van een man in de bibliotheek" title="Banner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4314825" cy="1209675"/>
    <xdr:pic>
      <xdr:nvPicPr>
        <xdr:cNvPr id="13" name="image17.png" descr="Afbeelding van twee personen die een kerstnummer zingen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6C7AA"/>
      </a:folHlink>
    </a:clrScheme>
    <a:fontScheme name="Sheets">
      <a:majorFont>
        <a:latin typeface="Trebuchet MS"/>
        <a:ea typeface="Trebuchet MS"/>
        <a:cs typeface="Trebuchet MS"/>
      </a:majorFont>
      <a:minorFont>
        <a:latin typeface="Trebuchet MS"/>
        <a:ea typeface="Trebuchet MS"/>
        <a:cs typeface="Trebuchet MS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topLeftCell="A172" workbookViewId="0">
      <selection activeCell="O183" sqref="O183"/>
    </sheetView>
  </sheetViews>
  <sheetFormatPr defaultColWidth="12.625" defaultRowHeight="15" customHeight="1" x14ac:dyDescent="0.3"/>
  <cols>
    <col min="1" max="1" width="1.375" customWidth="1"/>
    <col min="2" max="8" width="16.5" customWidth="1"/>
    <col min="9" max="9" width="1.375" customWidth="1"/>
    <col min="10" max="26" width="7.625" customWidth="1"/>
  </cols>
  <sheetData>
    <row r="1" spans="1:26" ht="9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95.25" customHeight="1" x14ac:dyDescent="0.3">
      <c r="A2" s="1"/>
      <c r="B2" s="2">
        <v>2024</v>
      </c>
      <c r="C2" s="162" t="s">
        <v>1</v>
      </c>
      <c r="D2" s="16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9" customHeigh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 x14ac:dyDescent="0.35">
      <c r="A4" s="3"/>
      <c r="B4" s="4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tr">
        <f>TEXT(G5,"dddd")</f>
        <v>dinsdag</v>
      </c>
      <c r="H4" s="6" t="s">
        <v>7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4" customHeight="1" x14ac:dyDescent="0.35">
      <c r="A5" s="7"/>
      <c r="B5" s="8">
        <v>29</v>
      </c>
      <c r="C5" s="9">
        <v>30</v>
      </c>
      <c r="D5" s="8">
        <v>31</v>
      </c>
      <c r="E5" s="9">
        <v>1</v>
      </c>
      <c r="F5" s="8">
        <v>2</v>
      </c>
      <c r="G5" s="9">
        <v>3</v>
      </c>
      <c r="H5" s="8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51" customHeight="1" x14ac:dyDescent="0.3">
      <c r="A6" s="1"/>
      <c r="B6" s="10"/>
      <c r="C6" s="11"/>
      <c r="D6" s="10"/>
      <c r="E6" s="11"/>
      <c r="F6" s="10"/>
      <c r="G6" s="11"/>
      <c r="H6" s="1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4" customHeight="1" x14ac:dyDescent="0.35">
      <c r="A7" s="7"/>
      <c r="B7" s="12">
        <f t="array" ref="B7:H7">Dagen+8+DATE(Calendar1Year,Calendar1MonthOption,1)-WEEKDAY(DATE(Calendar1Year,Calendar1MonthOption,1),WeekdayOption)</f>
        <v>45509</v>
      </c>
      <c r="C7" s="13">
        <v>45510</v>
      </c>
      <c r="D7" s="12">
        <v>45511</v>
      </c>
      <c r="E7" s="13">
        <v>45512</v>
      </c>
      <c r="F7" s="12">
        <v>45513</v>
      </c>
      <c r="G7" s="13">
        <v>45514</v>
      </c>
      <c r="H7" s="12">
        <v>45515</v>
      </c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51" customHeight="1" x14ac:dyDescent="0.3">
      <c r="A8" s="1"/>
      <c r="B8" s="14"/>
      <c r="C8" s="15"/>
      <c r="D8" s="14"/>
      <c r="E8" s="15"/>
      <c r="F8" s="14"/>
      <c r="G8" s="15"/>
      <c r="H8" s="1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" customHeight="1" x14ac:dyDescent="0.35">
      <c r="A9" s="7"/>
      <c r="B9" s="16">
        <f t="array" ref="B9:H9">Dagen+15+DATE(Calendar1Year,Calendar1MonthOption,1)-WEEKDAY(DATE(Calendar1Year,Calendar1MonthOption,1),WeekdayOption)</f>
        <v>45516</v>
      </c>
      <c r="C9" s="17">
        <v>45517</v>
      </c>
      <c r="D9" s="16">
        <v>45518</v>
      </c>
      <c r="E9" s="17">
        <v>45519</v>
      </c>
      <c r="F9" s="16">
        <v>45520</v>
      </c>
      <c r="G9" s="17">
        <v>45521</v>
      </c>
      <c r="H9" s="16">
        <v>45522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51" customHeight="1" x14ac:dyDescent="0.3">
      <c r="A10" s="1"/>
      <c r="B10" s="10"/>
      <c r="C10" s="11"/>
      <c r="D10" s="10"/>
      <c r="E10" s="11"/>
      <c r="F10" s="10"/>
      <c r="G10" s="11"/>
      <c r="H10" s="1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4" customHeight="1" x14ac:dyDescent="0.35">
      <c r="A11" s="7"/>
      <c r="B11" s="18">
        <f t="array" ref="B11:H11">Dagen+22+DATE(Calendar1Year,Calendar1MonthOption,1)-WEEKDAY(DATE(Calendar1Year,Calendar1MonthOption,1),WeekdayOption)</f>
        <v>45523</v>
      </c>
      <c r="C11" s="19">
        <v>45524</v>
      </c>
      <c r="D11" s="18">
        <v>45525</v>
      </c>
      <c r="E11" s="19">
        <v>45526</v>
      </c>
      <c r="F11" s="18">
        <v>45527</v>
      </c>
      <c r="G11" s="19">
        <v>45528</v>
      </c>
      <c r="H11" s="18">
        <v>45529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51" customHeight="1" x14ac:dyDescent="0.3">
      <c r="A12" s="1"/>
      <c r="B12" s="20"/>
      <c r="C12" s="21"/>
      <c r="D12" s="20"/>
      <c r="E12" s="21"/>
      <c r="F12" s="20"/>
      <c r="G12" s="21"/>
      <c r="H12" s="2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" customHeight="1" x14ac:dyDescent="0.35">
      <c r="A13" s="7"/>
      <c r="B13" s="22">
        <f t="array" ref="B13:H13">Dagen+29+DATE(Calendar1Year,Calendar1MonthOption,1)-WEEKDAY(DATE(Calendar1Year,Calendar1MonthOption,1),WeekdayOption)</f>
        <v>45530</v>
      </c>
      <c r="C13" s="23">
        <v>45531</v>
      </c>
      <c r="D13" s="22">
        <v>45532</v>
      </c>
      <c r="E13" s="23">
        <v>45533</v>
      </c>
      <c r="F13" s="22">
        <v>45534</v>
      </c>
      <c r="G13" s="23">
        <v>45535</v>
      </c>
      <c r="H13" s="22">
        <v>45536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51" customHeight="1" x14ac:dyDescent="0.3">
      <c r="A14" s="1"/>
      <c r="B14" s="24" t="s">
        <v>8</v>
      </c>
      <c r="C14" s="25"/>
      <c r="D14" s="24"/>
      <c r="E14" s="25"/>
      <c r="F14" s="24"/>
      <c r="G14" s="25"/>
      <c r="H14" s="2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4" customHeight="1" x14ac:dyDescent="0.35">
      <c r="A15" s="7"/>
      <c r="B15" s="18">
        <f t="array" ref="B15:C15">Dagen+36+DATE(Calendar1Year,Calendar1MonthOption,1)-WEEKDAY(DATE(Calendar1Year,Calendar1MonthOption,1),WeekdayOption)</f>
        <v>45537</v>
      </c>
      <c r="C15" s="19">
        <v>45538</v>
      </c>
      <c r="D15" s="195" t="s">
        <v>9</v>
      </c>
      <c r="E15" s="165"/>
      <c r="F15" s="165"/>
      <c r="G15" s="165"/>
      <c r="H15" s="16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51" customHeight="1" x14ac:dyDescent="0.3">
      <c r="A16" s="1"/>
      <c r="B16" s="20"/>
      <c r="C16" s="21"/>
      <c r="D16" s="167"/>
      <c r="E16" s="168"/>
      <c r="F16" s="168"/>
      <c r="G16" s="168"/>
      <c r="H16" s="16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9" customHeight="1" x14ac:dyDescent="0.3">
      <c r="A17" s="1"/>
      <c r="B17" s="25"/>
      <c r="C17" s="25"/>
      <c r="D17" s="25"/>
      <c r="E17" s="25"/>
      <c r="F17" s="25"/>
      <c r="G17" s="25"/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95.25" customHeight="1" x14ac:dyDescent="0.3">
      <c r="A18" s="1"/>
      <c r="B18" s="2">
        <v>2024</v>
      </c>
      <c r="C18" s="162" t="str">
        <f>TEXT(DATE(Calendar1Year,Calendar1MonthOption+1,1),"mmmm")</f>
        <v>september</v>
      </c>
      <c r="D18" s="163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9" customHeight="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4" customHeight="1" x14ac:dyDescent="0.35">
      <c r="A20" s="3"/>
      <c r="B20" s="26" t="s">
        <v>2</v>
      </c>
      <c r="C20" s="27" t="s">
        <v>3</v>
      </c>
      <c r="D20" s="27" t="s">
        <v>4</v>
      </c>
      <c r="E20" s="27" t="s">
        <v>5</v>
      </c>
      <c r="F20" s="27" t="s">
        <v>6</v>
      </c>
      <c r="G20" s="27" t="str">
        <f t="shared" ref="G20:H20" si="0">TEXT(G21,"dddd")</f>
        <v>dinsdag</v>
      </c>
      <c r="H20" s="28" t="str">
        <f t="shared" si="0"/>
        <v>zondag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4" customHeight="1" x14ac:dyDescent="0.35">
      <c r="A21" s="7"/>
      <c r="B21" s="29">
        <v>26</v>
      </c>
      <c r="C21" s="30">
        <v>27</v>
      </c>
      <c r="D21" s="29">
        <v>28</v>
      </c>
      <c r="E21" s="30">
        <v>29</v>
      </c>
      <c r="F21" s="29">
        <v>30</v>
      </c>
      <c r="G21" s="30">
        <v>31</v>
      </c>
      <c r="H21" s="29">
        <v>1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51" customHeight="1" x14ac:dyDescent="0.3">
      <c r="A22" s="1"/>
      <c r="B22" s="31"/>
      <c r="C22" s="32"/>
      <c r="D22" s="31"/>
      <c r="E22" s="32"/>
      <c r="F22" s="31"/>
      <c r="G22" s="32"/>
      <c r="H22" s="3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4" customHeight="1" x14ac:dyDescent="0.35">
      <c r="A23" s="7"/>
      <c r="B23" s="33">
        <f t="array" ref="B23:H23">Dagen+8+DATE(Calendar2Year,Calendar2MonthOption,1)-WEEKDAY(DATE(Calendar2Year,Calendar2MonthOption,1),WeekdayOption)</f>
        <v>45537</v>
      </c>
      <c r="C23" s="34">
        <v>45538</v>
      </c>
      <c r="D23" s="33">
        <v>45539</v>
      </c>
      <c r="E23" s="34">
        <v>45540</v>
      </c>
      <c r="F23" s="33">
        <v>45541</v>
      </c>
      <c r="G23" s="34">
        <v>45542</v>
      </c>
      <c r="H23" s="33">
        <v>45543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51" customHeight="1" x14ac:dyDescent="0.3">
      <c r="A24" s="1"/>
      <c r="B24" s="35"/>
      <c r="C24" s="36"/>
      <c r="D24" s="35"/>
      <c r="E24" s="36"/>
      <c r="F24" s="35"/>
      <c r="G24" s="36"/>
      <c r="H24" s="3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4" customHeight="1" x14ac:dyDescent="0.35">
      <c r="A25" s="7"/>
      <c r="B25" s="37">
        <f t="array" ref="B25:H25">Dagen+15+DATE(Calendar2Year,Calendar2MonthOption,1)-WEEKDAY(DATE(Calendar2Year,Calendar2MonthOption,1),WeekdayOption)</f>
        <v>45544</v>
      </c>
      <c r="C25" s="23">
        <v>45545</v>
      </c>
      <c r="D25" s="37">
        <v>45546</v>
      </c>
      <c r="E25" s="23">
        <v>45547</v>
      </c>
      <c r="F25" s="37">
        <v>45548</v>
      </c>
      <c r="G25" s="23">
        <v>45549</v>
      </c>
      <c r="H25" s="37">
        <v>45550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51" customHeight="1" x14ac:dyDescent="0.3">
      <c r="A26" s="1"/>
      <c r="B26" s="38"/>
      <c r="C26" s="25"/>
      <c r="D26" s="38"/>
      <c r="E26" s="25"/>
      <c r="F26" s="38"/>
      <c r="G26" s="25"/>
      <c r="H26" s="3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4" customHeight="1" x14ac:dyDescent="0.35">
      <c r="A27" s="7"/>
      <c r="B27" s="33">
        <f t="array" ref="B27:H27">Dagen+22+DATE(Calendar2Year,Calendar2MonthOption,1)-WEEKDAY(DATE(Calendar2Year,Calendar2MonthOption,1),WeekdayOption)</f>
        <v>45551</v>
      </c>
      <c r="C27" s="34">
        <v>45552</v>
      </c>
      <c r="D27" s="33">
        <v>45553</v>
      </c>
      <c r="E27" s="34">
        <v>45554</v>
      </c>
      <c r="F27" s="33">
        <v>45555</v>
      </c>
      <c r="G27" s="34">
        <v>45556</v>
      </c>
      <c r="H27" s="33">
        <v>45557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51" customHeight="1" x14ac:dyDescent="0.3">
      <c r="A28" s="1"/>
      <c r="B28" s="35"/>
      <c r="C28" s="36"/>
      <c r="D28" s="35"/>
      <c r="E28" s="36"/>
      <c r="F28" s="35"/>
      <c r="G28" s="36"/>
      <c r="H28" s="3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4" customHeight="1" x14ac:dyDescent="0.35">
      <c r="A29" s="7"/>
      <c r="B29" s="39">
        <f t="array" ref="B29:H29">Dagen+29+DATE(Calendar2Year,Calendar2MonthOption,1)-WEEKDAY(DATE(Calendar2Year,Calendar2MonthOption,1),WeekdayOption)</f>
        <v>45558</v>
      </c>
      <c r="C29" s="40">
        <v>45559</v>
      </c>
      <c r="D29" s="39">
        <v>45560</v>
      </c>
      <c r="E29" s="40">
        <v>45561</v>
      </c>
      <c r="F29" s="39">
        <v>45562</v>
      </c>
      <c r="G29" s="40">
        <v>45563</v>
      </c>
      <c r="H29" s="39">
        <v>45564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51" customHeight="1" x14ac:dyDescent="0.3">
      <c r="A30" s="1"/>
      <c r="B30" s="38"/>
      <c r="C30" s="25"/>
      <c r="D30" s="38"/>
      <c r="E30" s="227" t="s">
        <v>19</v>
      </c>
      <c r="F30" s="38"/>
      <c r="G30" s="25"/>
      <c r="H30" s="3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4" customHeight="1" x14ac:dyDescent="0.35">
      <c r="A31" s="7"/>
      <c r="B31" s="41">
        <f t="array" ref="B31:C31">Dagen+36+DATE(Calendar2Year,Calendar2MonthOption,1)-WEEKDAY(DATE(Calendar2Year,Calendar2MonthOption,1),WeekdayOption)</f>
        <v>45565</v>
      </c>
      <c r="C31" s="42">
        <v>45566</v>
      </c>
      <c r="D31" s="189" t="s">
        <v>9</v>
      </c>
      <c r="E31" s="190"/>
      <c r="F31" s="190"/>
      <c r="G31" s="190"/>
      <c r="H31" s="191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51" customHeight="1" x14ac:dyDescent="0.3">
      <c r="A32" s="1"/>
      <c r="B32" s="35"/>
      <c r="C32" s="36"/>
      <c r="D32" s="192"/>
      <c r="E32" s="193"/>
      <c r="F32" s="193"/>
      <c r="G32" s="193"/>
      <c r="H32" s="194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9" customHeight="1" x14ac:dyDescent="0.3">
      <c r="A33" s="1"/>
      <c r="B33" s="25"/>
      <c r="C33" s="25"/>
      <c r="D33" s="25"/>
      <c r="E33" s="25"/>
      <c r="F33" s="25"/>
      <c r="G33" s="25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95.25" customHeight="1" x14ac:dyDescent="0.3">
      <c r="A34" s="1"/>
      <c r="B34" s="2">
        <f>YEAR(DATE(Calendar2Year,Calendar2MonthOption+1,1))</f>
        <v>2024</v>
      </c>
      <c r="C34" s="162" t="str">
        <f>TEXT(DATE(Calendar2Year,Calendar2MonthOption+1,1),"mmmm")</f>
        <v>oktober</v>
      </c>
      <c r="D34" s="16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9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4" customHeight="1" x14ac:dyDescent="0.35">
      <c r="A36" s="3"/>
      <c r="B36" s="43" t="str">
        <f>TEXT(B37,"dddd")</f>
        <v>maandag</v>
      </c>
      <c r="C36" s="44" t="s">
        <v>3</v>
      </c>
      <c r="D36" s="44" t="s">
        <v>4</v>
      </c>
      <c r="E36" s="44" t="s">
        <v>5</v>
      </c>
      <c r="F36" s="44" t="s">
        <v>6</v>
      </c>
      <c r="G36" s="44" t="s">
        <v>10</v>
      </c>
      <c r="H36" s="45" t="s">
        <v>7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4" customHeight="1" x14ac:dyDescent="0.35">
      <c r="A37" s="7"/>
      <c r="B37" s="46">
        <v>30</v>
      </c>
      <c r="C37" s="47">
        <v>1</v>
      </c>
      <c r="D37" s="46">
        <v>2</v>
      </c>
      <c r="E37" s="47">
        <v>3</v>
      </c>
      <c r="F37" s="46">
        <v>4</v>
      </c>
      <c r="G37" s="47">
        <v>5</v>
      </c>
      <c r="H37" s="46">
        <v>6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51" customHeight="1" x14ac:dyDescent="0.3">
      <c r="A38" s="1"/>
      <c r="B38" s="48"/>
      <c r="C38" s="25"/>
      <c r="D38" s="48"/>
      <c r="E38" s="25"/>
      <c r="F38" s="48"/>
      <c r="G38" s="25"/>
      <c r="H38" s="48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4" customHeight="1" x14ac:dyDescent="0.35">
      <c r="A39" s="7"/>
      <c r="B39" s="49">
        <f t="array" ref="B39:H39">Dagen+8+DATE(Calendar3Year,Calendar3MonthOption,1)-WEEKDAY(DATE(Calendar3Year,Calendar3MonthOption,1),WeekdayOption)</f>
        <v>45572</v>
      </c>
      <c r="C39" s="50">
        <v>45573</v>
      </c>
      <c r="D39" s="49">
        <v>45574</v>
      </c>
      <c r="E39" s="50">
        <v>45575</v>
      </c>
      <c r="F39" s="49">
        <v>45576</v>
      </c>
      <c r="G39" s="50">
        <v>45577</v>
      </c>
      <c r="H39" s="49">
        <v>45578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51" customHeight="1" x14ac:dyDescent="0.3">
      <c r="A40" s="1"/>
      <c r="B40" s="51"/>
      <c r="C40" s="52"/>
      <c r="D40" s="53"/>
      <c r="E40" s="52"/>
      <c r="F40" s="237" t="s">
        <v>26</v>
      </c>
      <c r="G40" s="52"/>
      <c r="H40" s="5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" customHeight="1" x14ac:dyDescent="0.35">
      <c r="A41" s="7"/>
      <c r="B41" s="54">
        <f t="array" ref="B41:H41">Dagen+15+DATE(Calendar3Year,Calendar3MonthOption,1)-WEEKDAY(DATE(Calendar3Year,Calendar3MonthOption,1),WeekdayOption)</f>
        <v>45579</v>
      </c>
      <c r="C41" s="40">
        <v>45580</v>
      </c>
      <c r="D41" s="54">
        <v>45581</v>
      </c>
      <c r="E41" s="40">
        <v>45582</v>
      </c>
      <c r="F41" s="54">
        <v>45583</v>
      </c>
      <c r="G41" s="40">
        <v>45584</v>
      </c>
      <c r="H41" s="54">
        <v>45585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51" customHeight="1" x14ac:dyDescent="0.3">
      <c r="A42" s="1"/>
      <c r="B42" s="48"/>
      <c r="C42" s="25"/>
      <c r="D42" s="48"/>
      <c r="E42" s="238" t="s">
        <v>27</v>
      </c>
      <c r="F42" s="48"/>
      <c r="G42" s="25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" customHeight="1" x14ac:dyDescent="0.35">
      <c r="A43" s="7"/>
      <c r="B43" s="55">
        <f t="array" ref="B43:H43">Dagen+22+DATE(Calendar3Year,Calendar3MonthOption,1)-WEEKDAY(DATE(Calendar3Year,Calendar3MonthOption,1),WeekdayOption)</f>
        <v>45586</v>
      </c>
      <c r="C43" s="56">
        <v>45587</v>
      </c>
      <c r="D43" s="55">
        <v>45588</v>
      </c>
      <c r="E43" s="56">
        <v>45589</v>
      </c>
      <c r="F43" s="55">
        <v>45590</v>
      </c>
      <c r="G43" s="56">
        <v>45591</v>
      </c>
      <c r="H43" s="55">
        <v>45592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51" customHeight="1" x14ac:dyDescent="0.3">
      <c r="A44" s="1"/>
      <c r="B44" s="57" t="s">
        <v>11</v>
      </c>
      <c r="C44" s="58" t="s">
        <v>11</v>
      </c>
      <c r="D44" s="57" t="s">
        <v>11</v>
      </c>
      <c r="E44" s="58" t="s">
        <v>11</v>
      </c>
      <c r="F44" s="57" t="s">
        <v>11</v>
      </c>
      <c r="G44" s="58" t="s">
        <v>11</v>
      </c>
      <c r="H44" s="57" t="s">
        <v>11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" customHeight="1" x14ac:dyDescent="0.35">
      <c r="A45" s="7"/>
      <c r="B45" s="59"/>
      <c r="C45" s="60"/>
      <c r="D45" s="59"/>
      <c r="E45" s="60"/>
      <c r="F45" s="59"/>
      <c r="G45" s="60"/>
      <c r="H45" s="59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51" customHeight="1" x14ac:dyDescent="0.3">
      <c r="A46" s="1"/>
      <c r="B46" s="61"/>
      <c r="C46" s="62"/>
      <c r="D46" s="61"/>
      <c r="E46" s="62"/>
      <c r="F46" s="61"/>
      <c r="G46" s="62"/>
      <c r="H46" s="6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" customHeight="1" x14ac:dyDescent="0.35">
      <c r="A47" s="7"/>
      <c r="B47" s="49">
        <f t="array" ref="B47:C47">Dagen+36+DATE(Calendar3Year,Calendar3MonthOption,1)-WEEKDAY(DATE(Calendar3Year,Calendar3MonthOption,1),WeekdayOption)</f>
        <v>45600</v>
      </c>
      <c r="C47" s="50">
        <v>45601</v>
      </c>
      <c r="D47" s="156" t="s">
        <v>9</v>
      </c>
      <c r="E47" s="157"/>
      <c r="F47" s="157"/>
      <c r="G47" s="157"/>
      <c r="H47" s="158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51" customHeight="1" x14ac:dyDescent="0.3">
      <c r="A48" s="1"/>
      <c r="B48" s="51"/>
      <c r="C48" s="52"/>
      <c r="D48" s="159"/>
      <c r="E48" s="160"/>
      <c r="F48" s="160"/>
      <c r="G48" s="160"/>
      <c r="H48" s="16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9" customHeight="1" x14ac:dyDescent="0.3">
      <c r="A49" s="1"/>
      <c r="B49" s="25"/>
      <c r="C49" s="25"/>
      <c r="D49" s="25"/>
      <c r="E49" s="25"/>
      <c r="F49" s="25"/>
      <c r="G49" s="25"/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95.25" customHeight="1" x14ac:dyDescent="0.3">
      <c r="A50" s="1"/>
      <c r="B50" s="2">
        <f>YEAR(DATE(Calendar3Year,Calendar3MonthOption+1,1))</f>
        <v>2024</v>
      </c>
      <c r="C50" s="162" t="str">
        <f>TEXT(DATE(Calendar3Year,Calendar3MonthOption+1,1),"mmmm")</f>
        <v>november</v>
      </c>
      <c r="D50" s="16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9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" customHeight="1" x14ac:dyDescent="0.35">
      <c r="A52" s="3"/>
      <c r="B52" s="4" t="s">
        <v>2</v>
      </c>
      <c r="C52" s="5" t="s">
        <v>3</v>
      </c>
      <c r="D52" s="5" t="s">
        <v>4</v>
      </c>
      <c r="E52" s="5" t="s">
        <v>5</v>
      </c>
      <c r="F52" s="5" t="s">
        <v>6</v>
      </c>
      <c r="G52" s="5" t="s">
        <v>10</v>
      </c>
      <c r="H52" s="6" t="s">
        <v>7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24" customHeight="1" x14ac:dyDescent="0.35">
      <c r="A53" s="7"/>
      <c r="B53" s="63">
        <v>28</v>
      </c>
      <c r="C53" s="47">
        <v>29</v>
      </c>
      <c r="D53" s="63">
        <v>30</v>
      </c>
      <c r="E53" s="47">
        <v>31</v>
      </c>
      <c r="F53" s="63">
        <v>1</v>
      </c>
      <c r="G53" s="47">
        <v>2</v>
      </c>
      <c r="H53" s="63">
        <v>3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51" customHeight="1" x14ac:dyDescent="0.3">
      <c r="A54" s="1"/>
      <c r="B54" s="24"/>
      <c r="C54" s="25"/>
      <c r="D54" s="24"/>
      <c r="E54" s="25"/>
      <c r="F54" s="24"/>
      <c r="G54" s="25"/>
      <c r="H54" s="24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" customHeight="1" x14ac:dyDescent="0.35">
      <c r="A55" s="7"/>
      <c r="B55" s="18">
        <f t="array" ref="B55:H55">Dagen+8+DATE(Calendar4Year,Calendar4MonthOption,1)-WEEKDAY(DATE(Calendar4Year,Calendar4MonthOption,1),WeekdayOption)</f>
        <v>45600</v>
      </c>
      <c r="C55" s="19">
        <v>45601</v>
      </c>
      <c r="D55" s="18">
        <v>45602</v>
      </c>
      <c r="E55" s="19">
        <v>45603</v>
      </c>
      <c r="F55" s="18">
        <v>45604</v>
      </c>
      <c r="G55" s="19">
        <v>45605</v>
      </c>
      <c r="H55" s="18">
        <v>45606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51" customHeight="1" x14ac:dyDescent="0.3">
      <c r="A56" s="1"/>
      <c r="B56" s="20"/>
      <c r="C56" s="21"/>
      <c r="D56" s="20"/>
      <c r="E56" s="21"/>
      <c r="F56" s="20"/>
      <c r="G56" s="21"/>
      <c r="H56" s="20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4" customHeight="1" x14ac:dyDescent="0.35">
      <c r="A57" s="7"/>
      <c r="B57" s="64">
        <f t="array" ref="B57:H57">Dagen+15+DATE(Calendar4Year,Calendar4MonthOption,1)-WEEKDAY(DATE(Calendar4Year,Calendar4MonthOption,1),WeekdayOption)</f>
        <v>45607</v>
      </c>
      <c r="C57" s="40">
        <v>45608</v>
      </c>
      <c r="D57" s="64">
        <v>45609</v>
      </c>
      <c r="E57" s="40">
        <v>45610</v>
      </c>
      <c r="F57" s="64">
        <v>45611</v>
      </c>
      <c r="G57" s="40">
        <v>45612</v>
      </c>
      <c r="H57" s="64">
        <v>45613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51" customHeight="1" x14ac:dyDescent="0.3">
      <c r="A58" s="1"/>
      <c r="B58" s="24"/>
      <c r="C58" s="25"/>
      <c r="D58" s="239" t="s">
        <v>28</v>
      </c>
      <c r="E58" s="25"/>
      <c r="F58" s="24"/>
      <c r="G58" s="25"/>
      <c r="H58" s="24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4" customHeight="1" x14ac:dyDescent="0.35">
      <c r="A59" s="7"/>
      <c r="B59" s="18">
        <f t="array" ref="B59:H59">Dagen+22+DATE(Calendar4Year,Calendar4MonthOption,1)-WEEKDAY(DATE(Calendar4Year,Calendar4MonthOption,1),WeekdayOption)</f>
        <v>45614</v>
      </c>
      <c r="C59" s="19">
        <v>45615</v>
      </c>
      <c r="D59" s="18">
        <v>45616</v>
      </c>
      <c r="E59" s="19">
        <v>45617</v>
      </c>
      <c r="F59" s="18">
        <v>45618</v>
      </c>
      <c r="G59" s="19">
        <v>45619</v>
      </c>
      <c r="H59" s="18">
        <v>45620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51" customHeight="1" x14ac:dyDescent="0.3">
      <c r="A60" s="1"/>
      <c r="B60" s="20"/>
      <c r="C60" s="21"/>
      <c r="D60" s="20"/>
      <c r="E60" s="21"/>
      <c r="F60" s="20"/>
      <c r="G60" s="21"/>
      <c r="H60" s="20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4" customHeight="1" x14ac:dyDescent="0.35">
      <c r="A61" s="7"/>
      <c r="B61" s="63">
        <v>25</v>
      </c>
      <c r="C61" s="47">
        <v>26</v>
      </c>
      <c r="D61" s="63">
        <v>27</v>
      </c>
      <c r="E61" s="47">
        <v>28</v>
      </c>
      <c r="F61" s="63">
        <v>29</v>
      </c>
      <c r="G61" s="47">
        <v>30</v>
      </c>
      <c r="H61" s="63">
        <v>1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51" customHeight="1" x14ac:dyDescent="0.3">
      <c r="A62" s="1"/>
      <c r="B62" s="24"/>
      <c r="C62" s="227" t="s">
        <v>19</v>
      </c>
      <c r="D62" s="24"/>
      <c r="E62" s="25"/>
      <c r="F62" s="24"/>
      <c r="G62" s="25"/>
      <c r="H62" s="2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4" customHeight="1" x14ac:dyDescent="0.35">
      <c r="A63" s="7"/>
      <c r="B63" s="18"/>
      <c r="C63" s="19"/>
      <c r="D63" s="164" t="s">
        <v>9</v>
      </c>
      <c r="E63" s="165"/>
      <c r="F63" s="165"/>
      <c r="G63" s="165"/>
      <c r="H63" s="166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51" customHeight="1" x14ac:dyDescent="0.3">
      <c r="A64" s="1"/>
      <c r="B64" s="20"/>
      <c r="C64" s="21"/>
      <c r="D64" s="167"/>
      <c r="E64" s="168"/>
      <c r="F64" s="168"/>
      <c r="G64" s="168"/>
      <c r="H64" s="16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9" customHeight="1" x14ac:dyDescent="0.3">
      <c r="A65" s="1"/>
      <c r="B65" s="25"/>
      <c r="C65" s="25"/>
      <c r="D65" s="25"/>
      <c r="E65" s="25"/>
      <c r="F65" s="25"/>
      <c r="G65" s="25"/>
      <c r="H65" s="2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95.25" customHeight="1" x14ac:dyDescent="0.3">
      <c r="A66" s="1"/>
      <c r="B66" s="2">
        <f>YEAR(DATE(Calendar4Year,Calendar4MonthOption+1,1))</f>
        <v>2024</v>
      </c>
      <c r="C66" s="162" t="str">
        <f>TEXT(DATE(Calendar4Year,Calendar4MonthOption+1,1),"mmmm")</f>
        <v>december</v>
      </c>
      <c r="D66" s="163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9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4" customHeight="1" x14ac:dyDescent="0.35">
      <c r="A68" s="3"/>
      <c r="B68" s="65" t="s">
        <v>2</v>
      </c>
      <c r="C68" s="66" t="s">
        <v>3</v>
      </c>
      <c r="D68" s="66" t="s">
        <v>4</v>
      </c>
      <c r="E68" s="66" t="s">
        <v>5</v>
      </c>
      <c r="F68" s="66" t="s">
        <v>6</v>
      </c>
      <c r="G68" s="66" t="str">
        <f>TEXT(G69,"dddd")</f>
        <v>zaterdag</v>
      </c>
      <c r="H68" s="67" t="s">
        <v>7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24" customHeight="1" x14ac:dyDescent="0.35">
      <c r="A69" s="7"/>
      <c r="B69" s="68"/>
      <c r="C69" s="40"/>
      <c r="D69" s="68"/>
      <c r="E69" s="40"/>
      <c r="F69" s="68"/>
      <c r="G69" s="40"/>
      <c r="H69" s="69">
        <v>1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51" customHeight="1" x14ac:dyDescent="0.3">
      <c r="A70" s="1"/>
      <c r="B70" s="70"/>
      <c r="C70" s="25"/>
      <c r="D70" s="70"/>
      <c r="E70" s="25"/>
      <c r="F70" s="70"/>
      <c r="G70" s="25"/>
      <c r="H70" s="70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4" customHeight="1" x14ac:dyDescent="0.35">
      <c r="A71" s="7"/>
      <c r="B71" s="71">
        <f t="array" ref="B71:H71">Dagen+8+DATE(Calendar5Year,Calendar5MonthOption,1)-WEEKDAY(DATE(Calendar5Year,Calendar5MonthOption,1),WeekdayOption)</f>
        <v>45628</v>
      </c>
      <c r="C71" s="72">
        <v>45629</v>
      </c>
      <c r="D71" s="71">
        <v>45630</v>
      </c>
      <c r="E71" s="72">
        <v>45631</v>
      </c>
      <c r="F71" s="71">
        <v>45632</v>
      </c>
      <c r="G71" s="72">
        <v>45633</v>
      </c>
      <c r="H71" s="71">
        <v>45634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51" customHeight="1" x14ac:dyDescent="0.3">
      <c r="A72" s="1"/>
      <c r="B72" s="73"/>
      <c r="C72" s="74"/>
      <c r="D72" s="73"/>
      <c r="E72" s="74"/>
      <c r="F72" s="240" t="s">
        <v>29</v>
      </c>
      <c r="G72" s="74"/>
      <c r="H72" s="73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4" customHeight="1" x14ac:dyDescent="0.35">
      <c r="A73" s="7"/>
      <c r="B73" s="68">
        <f t="array" ref="B73:H73">Dagen+15+DATE(Calendar5Year,Calendar5MonthOption,1)-WEEKDAY(DATE(Calendar5Year,Calendar5MonthOption,1),WeekdayOption)</f>
        <v>45635</v>
      </c>
      <c r="C73" s="40">
        <v>45636</v>
      </c>
      <c r="D73" s="68">
        <v>45637</v>
      </c>
      <c r="E73" s="40">
        <v>45638</v>
      </c>
      <c r="F73" s="68">
        <v>45639</v>
      </c>
      <c r="G73" s="40">
        <v>45640</v>
      </c>
      <c r="H73" s="68">
        <v>45641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51" customHeight="1" x14ac:dyDescent="0.3">
      <c r="A74" s="1"/>
      <c r="B74" s="70"/>
      <c r="C74" s="25"/>
      <c r="D74" s="70"/>
      <c r="E74" s="25"/>
      <c r="F74" s="70"/>
      <c r="G74" s="25"/>
      <c r="H74" s="70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4" customHeight="1" x14ac:dyDescent="0.35">
      <c r="A75" s="7"/>
      <c r="B75" s="71">
        <f t="array" ref="B75:H75">Dagen+22+DATE(Calendar5Year,Calendar5MonthOption,1)-WEEKDAY(DATE(Calendar5Year,Calendar5MonthOption,1),WeekdayOption)</f>
        <v>45642</v>
      </c>
      <c r="C75" s="72">
        <v>45643</v>
      </c>
      <c r="D75" s="71">
        <v>45644</v>
      </c>
      <c r="E75" s="72">
        <v>45645</v>
      </c>
      <c r="F75" s="75">
        <v>45646</v>
      </c>
      <c r="G75" s="196">
        <v>45647</v>
      </c>
      <c r="H75" s="197">
        <v>45648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51" customHeight="1" x14ac:dyDescent="0.3">
      <c r="A76" s="1"/>
      <c r="B76" s="73"/>
      <c r="C76" s="74"/>
      <c r="D76" s="73"/>
      <c r="E76" s="241" t="s">
        <v>30</v>
      </c>
      <c r="F76" s="76"/>
      <c r="G76" s="198"/>
      <c r="H76" s="19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4" customHeight="1" x14ac:dyDescent="0.35">
      <c r="A77" s="7"/>
      <c r="B77" s="77">
        <f t="array" ref="B77:H77">Dagen+29+DATE(Calendar5Year,Calendar5MonthOption,1)-WEEKDAY(DATE(Calendar5Year,Calendar5MonthOption,1),WeekdayOption)</f>
        <v>45649</v>
      </c>
      <c r="C77" s="78">
        <v>45650</v>
      </c>
      <c r="D77" s="77">
        <v>45651</v>
      </c>
      <c r="E77" s="78">
        <v>45652</v>
      </c>
      <c r="F77" s="77">
        <v>45653</v>
      </c>
      <c r="G77" s="78">
        <v>45654</v>
      </c>
      <c r="H77" s="77">
        <v>45655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51" customHeight="1" x14ac:dyDescent="0.3">
      <c r="A78" s="1"/>
      <c r="B78" s="79" t="s">
        <v>12</v>
      </c>
      <c r="C78" s="80" t="s">
        <v>12</v>
      </c>
      <c r="D78" s="79" t="s">
        <v>12</v>
      </c>
      <c r="E78" s="80" t="s">
        <v>12</v>
      </c>
      <c r="F78" s="79" t="s">
        <v>12</v>
      </c>
      <c r="G78" s="80" t="s">
        <v>12</v>
      </c>
      <c r="H78" s="79" t="s">
        <v>12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4" customHeight="1" x14ac:dyDescent="0.35">
      <c r="A79" s="7"/>
      <c r="B79" s="81">
        <f t="array" ref="B79:C79">Dagen+36+DATE(Calendar5Year,Calendar5MonthOption,1)-WEEKDAY(DATE(Calendar5Year,Calendar5MonthOption,1),WeekdayOption)</f>
        <v>45656</v>
      </c>
      <c r="C79" s="82">
        <v>45657</v>
      </c>
      <c r="D79" s="170" t="s">
        <v>9</v>
      </c>
      <c r="E79" s="171"/>
      <c r="F79" s="171"/>
      <c r="G79" s="171"/>
      <c r="H79" s="172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51" customHeight="1" x14ac:dyDescent="0.3">
      <c r="A80" s="1"/>
      <c r="B80" s="83" t="s">
        <v>12</v>
      </c>
      <c r="C80" s="84" t="s">
        <v>12</v>
      </c>
      <c r="D80" s="173"/>
      <c r="E80" s="174"/>
      <c r="F80" s="174"/>
      <c r="G80" s="174"/>
      <c r="H80" s="17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9" customHeight="1" x14ac:dyDescent="0.3">
      <c r="A81" s="1"/>
      <c r="B81" s="25"/>
      <c r="C81" s="25"/>
      <c r="D81" s="25"/>
      <c r="E81" s="25"/>
      <c r="F81" s="25"/>
      <c r="G81" s="25"/>
      <c r="H81" s="2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95.25" customHeight="1" x14ac:dyDescent="0.3">
      <c r="A82" s="1"/>
      <c r="B82" s="2">
        <f>YEAR(DATE(Calendar5Year,Calendar5MonthOption+1,1))</f>
        <v>2025</v>
      </c>
      <c r="C82" s="162" t="str">
        <f>TEXT(DATE(Calendar5Year,Calendar5MonthOption+1,1),"mmmm")</f>
        <v>januari</v>
      </c>
      <c r="D82" s="163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9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4" customHeight="1" x14ac:dyDescent="0.35">
      <c r="A84" s="3"/>
      <c r="B84" s="85" t="s">
        <v>2</v>
      </c>
      <c r="C84" s="86" t="s">
        <v>3</v>
      </c>
      <c r="D84" s="86" t="s">
        <v>4</v>
      </c>
      <c r="E84" s="86" t="s">
        <v>5</v>
      </c>
      <c r="F84" s="86" t="s">
        <v>6</v>
      </c>
      <c r="G84" s="86" t="str">
        <f>TEXT(G85,"dddd")</f>
        <v>woensdag</v>
      </c>
      <c r="H84" s="87" t="s">
        <v>7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24" customHeight="1" x14ac:dyDescent="0.35">
      <c r="A85" s="7"/>
      <c r="B85" s="88">
        <v>30</v>
      </c>
      <c r="C85" s="89">
        <v>31</v>
      </c>
      <c r="D85" s="88">
        <v>1</v>
      </c>
      <c r="E85" s="89">
        <v>2</v>
      </c>
      <c r="F85" s="88">
        <v>3</v>
      </c>
      <c r="G85" s="89">
        <v>4</v>
      </c>
      <c r="H85" s="88">
        <v>5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51" customHeight="1" x14ac:dyDescent="0.3">
      <c r="A86" s="1"/>
      <c r="B86" s="90" t="s">
        <v>12</v>
      </c>
      <c r="C86" s="80" t="s">
        <v>12</v>
      </c>
      <c r="D86" s="90" t="s">
        <v>12</v>
      </c>
      <c r="E86" s="80" t="s">
        <v>12</v>
      </c>
      <c r="F86" s="90" t="s">
        <v>12</v>
      </c>
      <c r="G86" s="80" t="s">
        <v>12</v>
      </c>
      <c r="H86" s="90" t="s">
        <v>12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4" customHeight="1" x14ac:dyDescent="0.35">
      <c r="A87" s="7"/>
      <c r="B87" s="91">
        <f t="array" ref="B87:H87">Dagen+8+DATE(Calendar6Year,Calendar6MonthOption,1)-WEEKDAY(DATE(Calendar6Year,Calendar6MonthOption,1),WeekdayOption)</f>
        <v>45663</v>
      </c>
      <c r="C87" s="92">
        <v>45664</v>
      </c>
      <c r="D87" s="91">
        <v>45665</v>
      </c>
      <c r="E87" s="92">
        <v>45666</v>
      </c>
      <c r="F87" s="91">
        <v>45667</v>
      </c>
      <c r="G87" s="92">
        <v>45668</v>
      </c>
      <c r="H87" s="91">
        <v>45669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51" customHeight="1" x14ac:dyDescent="0.3">
      <c r="A88" s="1"/>
      <c r="B88" s="93"/>
      <c r="C88" s="94"/>
      <c r="D88" s="93"/>
      <c r="E88" s="94"/>
      <c r="F88" s="93"/>
      <c r="G88" s="94"/>
      <c r="H88" s="93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4" customHeight="1" x14ac:dyDescent="0.35">
      <c r="A89" s="7"/>
      <c r="B89" s="95">
        <f t="array" ref="B89:H89">Dagen+15+DATE(Calendar6Year,Calendar6MonthOption,1)-WEEKDAY(DATE(Calendar6Year,Calendar6MonthOption,1),WeekdayOption)</f>
        <v>45670</v>
      </c>
      <c r="C89" s="96">
        <v>45671</v>
      </c>
      <c r="D89" s="95">
        <v>45672</v>
      </c>
      <c r="E89" s="96">
        <v>45673</v>
      </c>
      <c r="F89" s="95">
        <v>45674</v>
      </c>
      <c r="G89" s="96">
        <v>45675</v>
      </c>
      <c r="H89" s="95">
        <v>45676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51" customHeight="1" x14ac:dyDescent="0.3">
      <c r="A90" s="1"/>
      <c r="B90" s="228" t="s">
        <v>20</v>
      </c>
      <c r="C90" s="25"/>
      <c r="D90" s="97"/>
      <c r="E90" s="25"/>
      <c r="F90" s="97"/>
      <c r="G90" s="25"/>
      <c r="H90" s="9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4" customHeight="1" x14ac:dyDescent="0.35">
      <c r="A91" s="7"/>
      <c r="B91" s="98">
        <f t="array" ref="B91:H91">Dagen+22+DATE(Calendar6Year,Calendar6MonthOption,1)-WEEKDAY(DATE(Calendar6Year,Calendar6MonthOption,1),WeekdayOption)</f>
        <v>45677</v>
      </c>
      <c r="C91" s="99">
        <v>45678</v>
      </c>
      <c r="D91" s="98">
        <v>45679</v>
      </c>
      <c r="E91" s="99">
        <v>45680</v>
      </c>
      <c r="F91" s="98">
        <v>45681</v>
      </c>
      <c r="G91" s="99">
        <v>45682</v>
      </c>
      <c r="H91" s="98">
        <v>45683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51" customHeight="1" x14ac:dyDescent="0.3">
      <c r="A92" s="1"/>
      <c r="B92" s="93"/>
      <c r="C92" s="94"/>
      <c r="D92" s="93"/>
      <c r="E92" s="94"/>
      <c r="F92" s="93"/>
      <c r="G92" s="94"/>
      <c r="H92" s="93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4" customHeight="1" x14ac:dyDescent="0.35">
      <c r="A93" s="7"/>
      <c r="B93" s="100">
        <f t="array" ref="B93:H93">Dagen+29+DATE(Calendar6Year,Calendar6MonthOption,1)-WEEKDAY(DATE(Calendar6Year,Calendar6MonthOption,1),WeekdayOption)</f>
        <v>45684</v>
      </c>
      <c r="C93" s="40">
        <v>45685</v>
      </c>
      <c r="D93" s="100">
        <v>45686</v>
      </c>
      <c r="E93" s="40">
        <v>45687</v>
      </c>
      <c r="F93" s="100">
        <v>45688</v>
      </c>
      <c r="G93" s="40">
        <v>45689</v>
      </c>
      <c r="H93" s="100">
        <v>45690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51" customHeight="1" x14ac:dyDescent="0.3">
      <c r="A94" s="1"/>
      <c r="B94" s="242" t="s">
        <v>31</v>
      </c>
      <c r="C94" s="25"/>
      <c r="D94" s="97"/>
      <c r="E94" s="25"/>
      <c r="F94" s="97"/>
      <c r="G94" s="25"/>
      <c r="H94" s="9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4" customHeight="1" x14ac:dyDescent="0.35">
      <c r="A95" s="7"/>
      <c r="B95" s="98">
        <f t="array" ref="B95:C95">Dagen+36+DATE(Calendar6Year,Calendar6MonthOption,1)-WEEKDAY(DATE(Calendar6Year,Calendar6MonthOption,1),WeekdayOption)</f>
        <v>45691</v>
      </c>
      <c r="C95" s="99">
        <v>45692</v>
      </c>
      <c r="D95" s="176" t="s">
        <v>9</v>
      </c>
      <c r="E95" s="177"/>
      <c r="F95" s="177"/>
      <c r="G95" s="177"/>
      <c r="H95" s="178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51" customHeight="1" x14ac:dyDescent="0.3">
      <c r="A96" s="1"/>
      <c r="B96" s="243" t="s">
        <v>32</v>
      </c>
      <c r="C96" s="94"/>
      <c r="D96" s="179"/>
      <c r="E96" s="180"/>
      <c r="F96" s="180"/>
      <c r="G96" s="180"/>
      <c r="H96" s="18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9" customHeight="1" x14ac:dyDescent="0.3">
      <c r="A97" s="1"/>
      <c r="B97" s="25"/>
      <c r="C97" s="25"/>
      <c r="D97" s="25"/>
      <c r="E97" s="25"/>
      <c r="F97" s="25"/>
      <c r="G97" s="25"/>
      <c r="H97" s="2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95.25" customHeight="1" x14ac:dyDescent="0.3">
      <c r="A98" s="1"/>
      <c r="B98" s="2">
        <f>YEAR(DATE(Calendar6Year,Calendar6MonthOption+1,1))</f>
        <v>2025</v>
      </c>
      <c r="C98" s="162" t="str">
        <f>TEXT(DATE(Calendar6Year,Calendar6MonthOption+1,1),"mmmm")</f>
        <v>februari</v>
      </c>
      <c r="D98" s="163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9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4" customHeight="1" x14ac:dyDescent="0.35">
      <c r="A100" s="3"/>
      <c r="B100" s="4" t="s">
        <v>2</v>
      </c>
      <c r="C100" s="5" t="s">
        <v>3</v>
      </c>
      <c r="D100" s="5" t="s">
        <v>4</v>
      </c>
      <c r="E100" s="5" t="s">
        <v>5</v>
      </c>
      <c r="F100" s="5" t="s">
        <v>6</v>
      </c>
      <c r="G100" s="5" t="str">
        <f>TEXT(G101,"dddd")</f>
        <v>zondag</v>
      </c>
      <c r="H100" s="6" t="s">
        <v>7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24" customHeight="1" x14ac:dyDescent="0.35">
      <c r="A101" s="7"/>
      <c r="B101" s="63">
        <v>27</v>
      </c>
      <c r="C101" s="47">
        <v>28</v>
      </c>
      <c r="D101" s="63">
        <v>29</v>
      </c>
      <c r="E101" s="47">
        <v>30</v>
      </c>
      <c r="F101" s="63">
        <v>31</v>
      </c>
      <c r="G101" s="47">
        <v>1</v>
      </c>
      <c r="H101" s="63">
        <v>2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51" customHeight="1" x14ac:dyDescent="0.3">
      <c r="A102" s="1"/>
      <c r="B102" s="24"/>
      <c r="C102" s="25"/>
      <c r="D102" s="24"/>
      <c r="E102" s="25"/>
      <c r="F102" s="24"/>
      <c r="G102" s="25"/>
      <c r="H102" s="24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4" customHeight="1" x14ac:dyDescent="0.35">
      <c r="A103" s="7"/>
      <c r="B103" s="18">
        <f t="array" ref="B103:H103">Dagen+8+DATE(Calendar7Year,Calendar7MonthOption,1)-WEEKDAY(DATE(Calendar7Year,Calendar7MonthOption,1),WeekdayOption)</f>
        <v>45691</v>
      </c>
      <c r="C103" s="19">
        <v>45692</v>
      </c>
      <c r="D103" s="18">
        <v>45693</v>
      </c>
      <c r="E103" s="19">
        <v>45694</v>
      </c>
      <c r="F103" s="18">
        <v>45695</v>
      </c>
      <c r="G103" s="19">
        <v>45696</v>
      </c>
      <c r="H103" s="18">
        <v>45697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51" customHeight="1" x14ac:dyDescent="0.3">
      <c r="A104" s="1"/>
      <c r="B104" s="20"/>
      <c r="C104" s="21"/>
      <c r="D104" s="20"/>
      <c r="E104" s="21"/>
      <c r="F104" s="20"/>
      <c r="G104" s="21"/>
      <c r="H104" s="20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4" customHeight="1" x14ac:dyDescent="0.35">
      <c r="A105" s="7"/>
      <c r="B105" s="101">
        <f t="array" ref="B105:H105">Dagen+15+DATE(Calendar7Year,Calendar7MonthOption,1)-WEEKDAY(DATE(Calendar7Year,Calendar7MonthOption,1),WeekdayOption)</f>
        <v>45698</v>
      </c>
      <c r="C105" s="102">
        <v>45699</v>
      </c>
      <c r="D105" s="101">
        <v>45700</v>
      </c>
      <c r="E105" s="102">
        <v>45701</v>
      </c>
      <c r="F105" s="101">
        <v>45702</v>
      </c>
      <c r="G105" s="102">
        <v>45703</v>
      </c>
      <c r="H105" s="101">
        <v>45704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51" customHeight="1" x14ac:dyDescent="0.3">
      <c r="A106" s="1"/>
      <c r="B106" s="103"/>
      <c r="C106" s="104"/>
      <c r="D106" s="103"/>
      <c r="E106" s="104"/>
      <c r="F106" s="103"/>
      <c r="G106" s="104"/>
      <c r="H106" s="10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4" customHeight="1" x14ac:dyDescent="0.35">
      <c r="A107" s="7"/>
      <c r="B107" s="18">
        <f t="array" ref="B107:H107">Dagen+22+DATE(Calendar7Year,Calendar7MonthOption,1)-WEEKDAY(DATE(Calendar7Year,Calendar7MonthOption,1),WeekdayOption)</f>
        <v>45705</v>
      </c>
      <c r="C107" s="19">
        <v>45706</v>
      </c>
      <c r="D107" s="18">
        <v>45707</v>
      </c>
      <c r="E107" s="19">
        <v>45708</v>
      </c>
      <c r="F107" s="18">
        <v>45709</v>
      </c>
      <c r="G107" s="19">
        <v>45710</v>
      </c>
      <c r="H107" s="18">
        <v>45711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51" customHeight="1" x14ac:dyDescent="0.3">
      <c r="A108" s="1"/>
      <c r="B108" s="244" t="s">
        <v>33</v>
      </c>
      <c r="C108" s="106"/>
      <c r="D108" s="105"/>
      <c r="E108" s="106"/>
      <c r="F108" s="105"/>
      <c r="G108" s="107"/>
      <c r="H108" s="108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4" customHeight="1" x14ac:dyDescent="0.35">
      <c r="A109" s="7"/>
      <c r="B109" s="200">
        <f t="array" ref="B109:H109">Dagen+29+DATE(Calendar7Year,Calendar7MonthOption,1)-WEEKDAY(DATE(Calendar7Year,Calendar7MonthOption,1),WeekdayOption)</f>
        <v>45712</v>
      </c>
      <c r="C109" s="201">
        <v>45713</v>
      </c>
      <c r="D109" s="200">
        <v>45714</v>
      </c>
      <c r="E109" s="201">
        <v>45715</v>
      </c>
      <c r="F109" s="200">
        <v>45716</v>
      </c>
      <c r="G109" s="201">
        <v>45717</v>
      </c>
      <c r="H109" s="200">
        <v>45718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51" customHeight="1" x14ac:dyDescent="0.3">
      <c r="A110" s="1"/>
      <c r="B110" s="229" t="s">
        <v>21</v>
      </c>
      <c r="C110" s="203"/>
      <c r="D110" s="202"/>
      <c r="E110" s="204"/>
      <c r="F110" s="202"/>
      <c r="G110" s="204"/>
      <c r="H110" s="202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4" customHeight="1" x14ac:dyDescent="0.35">
      <c r="A111" s="7"/>
      <c r="B111" s="18">
        <f t="array" ref="B111:C111">Dagen+36+DATE(Calendar7Year,Calendar7MonthOption,1)-WEEKDAY(DATE(Calendar7Year,Calendar7MonthOption,1),WeekdayOption)</f>
        <v>45719</v>
      </c>
      <c r="C111" s="19">
        <v>45720</v>
      </c>
      <c r="D111" s="182" t="s">
        <v>9</v>
      </c>
      <c r="E111" s="165"/>
      <c r="F111" s="165"/>
      <c r="G111" s="165"/>
      <c r="H111" s="166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51" customHeight="1" x14ac:dyDescent="0.3">
      <c r="A112" s="1"/>
      <c r="B112" s="20"/>
      <c r="C112" s="21"/>
      <c r="D112" s="167"/>
      <c r="E112" s="168"/>
      <c r="F112" s="168"/>
      <c r="G112" s="168"/>
      <c r="H112" s="169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9" customHeight="1" x14ac:dyDescent="0.3">
      <c r="A113" s="1"/>
      <c r="B113" s="25"/>
      <c r="C113" s="25"/>
      <c r="D113" s="25"/>
      <c r="E113" s="25"/>
      <c r="F113" s="25"/>
      <c r="G113" s="25"/>
      <c r="H113" s="2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95.25" customHeight="1" x14ac:dyDescent="0.3">
      <c r="A114" s="1"/>
      <c r="B114" s="2">
        <f>YEAR(DATE(Calendar7Year,Calendar7MonthOption+1,1))</f>
        <v>2025</v>
      </c>
      <c r="C114" s="162" t="str">
        <f>TEXT(DATE(Calendar7Year,Calendar7MonthOption+1,1),"mmmm")</f>
        <v>maart</v>
      </c>
      <c r="D114" s="16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9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4" customHeight="1" x14ac:dyDescent="0.35">
      <c r="A116" s="3"/>
      <c r="B116" s="110" t="s">
        <v>2</v>
      </c>
      <c r="C116" s="111" t="s">
        <v>3</v>
      </c>
      <c r="D116" s="111" t="s">
        <v>4</v>
      </c>
      <c r="E116" s="111" t="s">
        <v>5</v>
      </c>
      <c r="F116" s="111" t="s">
        <v>6</v>
      </c>
      <c r="G116" s="111" t="str">
        <f>TEXT(G117,"dddd")</f>
        <v>zondag</v>
      </c>
      <c r="H116" s="112" t="s">
        <v>7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24" customHeight="1" x14ac:dyDescent="0.35">
      <c r="A117" s="7"/>
      <c r="B117" s="113">
        <v>24</v>
      </c>
      <c r="C117" s="47">
        <v>25</v>
      </c>
      <c r="D117" s="113">
        <v>26</v>
      </c>
      <c r="E117" s="47">
        <v>27</v>
      </c>
      <c r="F117" s="113">
        <v>28</v>
      </c>
      <c r="G117" s="47">
        <v>1</v>
      </c>
      <c r="H117" s="114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51" customHeight="1" x14ac:dyDescent="0.3">
      <c r="A118" s="1"/>
      <c r="B118" s="115"/>
      <c r="C118" s="25"/>
      <c r="D118" s="115"/>
      <c r="E118" s="25"/>
      <c r="F118" s="115"/>
      <c r="G118" s="25"/>
      <c r="H118" s="11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4" customHeight="1" x14ac:dyDescent="0.35">
      <c r="A119" s="7"/>
      <c r="B119" s="205">
        <f t="array" ref="B119:H119">Dagen+8+DATE(Calendar8Year,Calendar8MonthOption,1)-WEEKDAY(DATE(Calendar8Year,Calendar8MonthOption,1),WeekdayOption)</f>
        <v>45719</v>
      </c>
      <c r="C119" s="206">
        <v>45720</v>
      </c>
      <c r="D119" s="205">
        <v>45721</v>
      </c>
      <c r="E119" s="206">
        <v>45722</v>
      </c>
      <c r="F119" s="205">
        <v>45723</v>
      </c>
      <c r="G119" s="206">
        <v>45724</v>
      </c>
      <c r="H119" s="205">
        <v>45725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51" customHeight="1" x14ac:dyDescent="0.3">
      <c r="A120" s="1"/>
      <c r="B120" s="207" t="s">
        <v>13</v>
      </c>
      <c r="C120" s="208" t="s">
        <v>13</v>
      </c>
      <c r="D120" s="207" t="s">
        <v>13</v>
      </c>
      <c r="E120" s="208" t="s">
        <v>13</v>
      </c>
      <c r="F120" s="207" t="s">
        <v>13</v>
      </c>
      <c r="G120" s="209" t="s">
        <v>13</v>
      </c>
      <c r="H120" s="210" t="s">
        <v>13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4" customHeight="1" x14ac:dyDescent="0.35">
      <c r="A121" s="7"/>
      <c r="B121" s="114">
        <f t="array" ref="B121:H121">Dagen+15+DATE(Calendar8Year,Calendar8MonthOption,1)-WEEKDAY(DATE(Calendar8Year,Calendar8MonthOption,1),WeekdayOption)</f>
        <v>45726</v>
      </c>
      <c r="C121" s="40">
        <v>45727</v>
      </c>
      <c r="D121" s="114">
        <v>45728</v>
      </c>
      <c r="E121" s="40">
        <v>45729</v>
      </c>
      <c r="F121" s="114">
        <v>45730</v>
      </c>
      <c r="G121" s="40">
        <v>45731</v>
      </c>
      <c r="H121" s="114">
        <v>45732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51" customHeight="1" x14ac:dyDescent="0.3">
      <c r="A122" s="1"/>
      <c r="B122" s="120"/>
      <c r="C122" s="245" t="s">
        <v>34</v>
      </c>
      <c r="D122" s="120"/>
      <c r="E122" s="104"/>
      <c r="F122" s="120"/>
      <c r="G122" s="25"/>
      <c r="H122" s="11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4" customHeight="1" x14ac:dyDescent="0.35">
      <c r="A123" s="7"/>
      <c r="B123" s="121">
        <f t="array" ref="B123:H123">Dagen+22+DATE(Calendar8Year,Calendar8MonthOption,1)-WEEKDAY(DATE(Calendar8Year,Calendar8MonthOption,1),WeekdayOption)</f>
        <v>45733</v>
      </c>
      <c r="C123" s="122">
        <v>45734</v>
      </c>
      <c r="D123" s="121">
        <v>45735</v>
      </c>
      <c r="E123" s="122">
        <v>45736</v>
      </c>
      <c r="F123" s="121">
        <v>45737</v>
      </c>
      <c r="G123" s="117">
        <v>45738</v>
      </c>
      <c r="H123" s="116">
        <v>45739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51" customHeight="1" x14ac:dyDescent="0.3">
      <c r="A124" s="1"/>
      <c r="B124" s="123"/>
      <c r="C124" s="124"/>
      <c r="D124" s="123"/>
      <c r="E124" s="124"/>
      <c r="F124" s="123"/>
      <c r="G124" s="118"/>
      <c r="H124" s="119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4" customHeight="1" x14ac:dyDescent="0.35">
      <c r="A125" s="7"/>
      <c r="B125" s="125">
        <f t="array" ref="B125:H125">Dagen+29+DATE(Calendar8Year,Calendar8MonthOption,1)-WEEKDAY(DATE(Calendar8Year,Calendar8MonthOption,1),WeekdayOption)</f>
        <v>45740</v>
      </c>
      <c r="C125" s="126">
        <v>45741</v>
      </c>
      <c r="D125" s="125">
        <v>45742</v>
      </c>
      <c r="E125" s="126">
        <v>45743</v>
      </c>
      <c r="F125" s="127">
        <v>45744</v>
      </c>
      <c r="G125" s="40">
        <v>45745</v>
      </c>
      <c r="H125" s="114">
        <v>45746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51" customHeight="1" x14ac:dyDescent="0.3">
      <c r="A126" s="1"/>
      <c r="B126" s="128"/>
      <c r="C126" s="129"/>
      <c r="D126" s="128"/>
      <c r="E126" s="129"/>
      <c r="F126" s="130"/>
      <c r="G126" s="25"/>
      <c r="H126" s="11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4" customHeight="1" x14ac:dyDescent="0.35">
      <c r="A127" s="7"/>
      <c r="B127" s="131">
        <f t="array" ref="B127:C127">Dagen+36+DATE(Calendar8Year,Calendar8MonthOption,1)-WEEKDAY(DATE(Calendar8Year,Calendar8MonthOption,1),WeekdayOption)</f>
        <v>45747</v>
      </c>
      <c r="C127" s="117">
        <v>45748</v>
      </c>
      <c r="D127" s="183"/>
      <c r="E127" s="184"/>
      <c r="F127" s="184"/>
      <c r="G127" s="184"/>
      <c r="H127" s="185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51" customHeight="1" x14ac:dyDescent="0.3">
      <c r="A128" s="1"/>
      <c r="B128" s="132"/>
      <c r="C128" s="118"/>
      <c r="D128" s="186"/>
      <c r="E128" s="187"/>
      <c r="F128" s="187"/>
      <c r="G128" s="187"/>
      <c r="H128" s="188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9" customHeight="1" x14ac:dyDescent="0.3">
      <c r="A129" s="1"/>
      <c r="B129" s="25"/>
      <c r="C129" s="25"/>
      <c r="D129" s="25"/>
      <c r="E129" s="25"/>
      <c r="F129" s="25"/>
      <c r="G129" s="25"/>
      <c r="H129" s="2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95.25" customHeight="1" x14ac:dyDescent="0.3">
      <c r="A130" s="1"/>
      <c r="B130" s="2">
        <f>YEAR(DATE(Calendar8Year,Calendar8MonthOption+1,1))</f>
        <v>2025</v>
      </c>
      <c r="C130" s="162" t="str">
        <f>TEXT(DATE(Calendar8Year,Calendar8MonthOption+1,1),"mmmm")</f>
        <v>april</v>
      </c>
      <c r="D130" s="163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9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4" customHeight="1" x14ac:dyDescent="0.35">
      <c r="A132" s="3"/>
      <c r="B132" s="26" t="str">
        <f t="shared" ref="B132:H132" si="1">TEXT(B133,"dddd")</f>
        <v>maandag</v>
      </c>
      <c r="C132" s="27" t="str">
        <f t="shared" si="1"/>
        <v>dinsdag</v>
      </c>
      <c r="D132" s="27" t="str">
        <f t="shared" si="1"/>
        <v>woensdag</v>
      </c>
      <c r="E132" s="27" t="str">
        <f t="shared" si="1"/>
        <v>donderdag</v>
      </c>
      <c r="F132" s="27" t="str">
        <f t="shared" si="1"/>
        <v>vrijdag</v>
      </c>
      <c r="G132" s="27" t="str">
        <f t="shared" si="1"/>
        <v>zaterdag</v>
      </c>
      <c r="H132" s="28" t="str">
        <f t="shared" si="1"/>
        <v>zondag</v>
      </c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24" customHeight="1" x14ac:dyDescent="0.35">
      <c r="A133" s="7"/>
      <c r="B133" s="133">
        <f t="array" ref="B133:H133">Dagen+1+DATE(Calendar9Year,Calendar9MonthOption,1)-WEEKDAY(DATE(Calendar9Year,Calendar9MonthOption,1),WeekdayOption)</f>
        <v>45747</v>
      </c>
      <c r="C133" s="40">
        <v>45748</v>
      </c>
      <c r="D133" s="39">
        <v>45749</v>
      </c>
      <c r="E133" s="40">
        <v>45750</v>
      </c>
      <c r="F133" s="39">
        <v>45751</v>
      </c>
      <c r="G133" s="40">
        <v>45752</v>
      </c>
      <c r="H133" s="39">
        <v>45753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51" customHeight="1" x14ac:dyDescent="0.3">
      <c r="A134" s="1"/>
      <c r="B134" s="134"/>
      <c r="C134" s="62"/>
      <c r="D134" s="38"/>
      <c r="E134" s="25"/>
      <c r="F134" s="38"/>
      <c r="G134" s="25"/>
      <c r="H134" s="38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4" customHeight="1" x14ac:dyDescent="0.35">
      <c r="A135" s="7"/>
      <c r="B135" s="41">
        <f t="array" ref="B135:H135">Dagen+8+DATE(Calendar9Year,Calendar9MonthOption,1)-WEEKDAY(DATE(Calendar9Year,Calendar9MonthOption,1),WeekdayOption)</f>
        <v>45754</v>
      </c>
      <c r="C135" s="42">
        <v>45755</v>
      </c>
      <c r="D135" s="41">
        <v>45756</v>
      </c>
      <c r="E135" s="42">
        <v>45757</v>
      </c>
      <c r="F135" s="41">
        <v>45758</v>
      </c>
      <c r="G135" s="42">
        <v>45759</v>
      </c>
      <c r="H135" s="41">
        <v>45760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51" customHeight="1" x14ac:dyDescent="0.3">
      <c r="A136" s="1"/>
      <c r="B136" s="35"/>
      <c r="C136" s="36"/>
      <c r="D136" s="35"/>
      <c r="E136" s="36"/>
      <c r="F136" s="35"/>
      <c r="G136" s="36"/>
      <c r="H136" s="3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4" customHeight="1" x14ac:dyDescent="0.35">
      <c r="A137" s="7"/>
      <c r="B137" s="135">
        <f t="array" ref="B137:H137">Dagen+15+DATE(Calendar9Year,Calendar9MonthOption,1)-WEEKDAY(DATE(Calendar9Year,Calendar9MonthOption,1),WeekdayOption)</f>
        <v>45761</v>
      </c>
      <c r="C137" s="40">
        <v>45762</v>
      </c>
      <c r="D137" s="39">
        <v>45763</v>
      </c>
      <c r="E137" s="40">
        <v>45764</v>
      </c>
      <c r="F137" s="211">
        <v>45765</v>
      </c>
      <c r="G137" s="212">
        <v>45766</v>
      </c>
      <c r="H137" s="211">
        <v>45767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51" customHeight="1" x14ac:dyDescent="0.3">
      <c r="A138" s="1"/>
      <c r="B138" s="134"/>
      <c r="C138" s="25"/>
      <c r="D138" s="38"/>
      <c r="E138" s="25"/>
      <c r="F138" s="213" t="s">
        <v>14</v>
      </c>
      <c r="G138" s="214"/>
      <c r="H138" s="213" t="s">
        <v>15</v>
      </c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4" customHeight="1" x14ac:dyDescent="0.35">
      <c r="A139" s="7"/>
      <c r="B139" s="215">
        <v>21</v>
      </c>
      <c r="C139" s="216">
        <v>22</v>
      </c>
      <c r="D139" s="215">
        <v>23</v>
      </c>
      <c r="E139" s="216">
        <v>24</v>
      </c>
      <c r="F139" s="215">
        <v>25</v>
      </c>
      <c r="G139" s="216">
        <v>26</v>
      </c>
      <c r="H139" s="215">
        <v>27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51" customHeight="1" x14ac:dyDescent="0.3">
      <c r="A140" s="1"/>
      <c r="B140" s="217" t="s">
        <v>15</v>
      </c>
      <c r="C140" s="218" t="s">
        <v>16</v>
      </c>
      <c r="D140" s="219" t="s">
        <v>16</v>
      </c>
      <c r="E140" s="218" t="s">
        <v>16</v>
      </c>
      <c r="F140" s="219" t="s">
        <v>16</v>
      </c>
      <c r="G140" s="218" t="s">
        <v>16</v>
      </c>
      <c r="H140" s="219" t="s">
        <v>16</v>
      </c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4" customHeight="1" x14ac:dyDescent="0.35">
      <c r="A141" s="7"/>
      <c r="B141" s="136">
        <f t="array" ref="B141:H141">Dagen+29+DATE(Calendar9Year,Calendar9MonthOption,1)-WEEKDAY(DATE(Calendar9Year,Calendar9MonthOption,1),WeekdayOption)</f>
        <v>45775</v>
      </c>
      <c r="C141" s="78">
        <v>45776</v>
      </c>
      <c r="D141" s="136">
        <v>45777</v>
      </c>
      <c r="E141" s="78">
        <v>45778</v>
      </c>
      <c r="F141" s="136">
        <v>45779</v>
      </c>
      <c r="G141" s="78">
        <v>45780</v>
      </c>
      <c r="H141" s="136">
        <v>45781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51" customHeight="1" x14ac:dyDescent="0.3">
      <c r="A142" s="1"/>
      <c r="B142" s="137" t="s">
        <v>16</v>
      </c>
      <c r="C142" s="80" t="s">
        <v>16</v>
      </c>
      <c r="D142" s="137" t="s">
        <v>16</v>
      </c>
      <c r="E142" s="80" t="s">
        <v>16</v>
      </c>
      <c r="F142" s="137" t="s">
        <v>16</v>
      </c>
      <c r="G142" s="80" t="s">
        <v>16</v>
      </c>
      <c r="H142" s="137" t="s">
        <v>16</v>
      </c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4" customHeight="1" x14ac:dyDescent="0.35">
      <c r="A143" s="7"/>
      <c r="B143" s="138">
        <f t="array" ref="B143:C143">Dagen+36+DATE(Calendar9Year,Calendar9MonthOption,1)-WEEKDAY(DATE(Calendar9Year,Calendar9MonthOption,1),WeekdayOption)</f>
        <v>45782</v>
      </c>
      <c r="C143" s="221">
        <v>45783</v>
      </c>
      <c r="D143" s="189" t="s">
        <v>9</v>
      </c>
      <c r="E143" s="190"/>
      <c r="F143" s="190"/>
      <c r="G143" s="190"/>
      <c r="H143" s="191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51" customHeight="1" x14ac:dyDescent="0.3">
      <c r="A144" s="1"/>
      <c r="B144" s="220" t="s">
        <v>16</v>
      </c>
      <c r="C144" s="222" t="s">
        <v>16</v>
      </c>
      <c r="D144" s="192"/>
      <c r="E144" s="193"/>
      <c r="F144" s="193"/>
      <c r="G144" s="193"/>
      <c r="H144" s="194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9" customHeight="1" x14ac:dyDescent="0.3">
      <c r="A145" s="1"/>
      <c r="B145" s="25"/>
      <c r="C145" s="25"/>
      <c r="D145" s="25"/>
      <c r="E145" s="25"/>
      <c r="F145" s="25"/>
      <c r="G145" s="25"/>
      <c r="H145" s="2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95.25" customHeight="1" x14ac:dyDescent="0.3">
      <c r="A146" s="1"/>
      <c r="B146" s="2">
        <f>YEAR(DATE(Calendar9Year,Calendar9MonthOption+1,1))</f>
        <v>2025</v>
      </c>
      <c r="C146" s="162" t="str">
        <f>TEXT(DATE(Calendar9Year,Calendar9MonthOption+1,1),"mmmm")</f>
        <v>mei</v>
      </c>
      <c r="D146" s="16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9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4" customHeight="1" x14ac:dyDescent="0.35">
      <c r="A148" s="3"/>
      <c r="B148" s="139" t="str">
        <f t="shared" ref="B148:H148" si="2">TEXT(B149,"dddd")</f>
        <v>maandag</v>
      </c>
      <c r="C148" s="140" t="str">
        <f t="shared" si="2"/>
        <v>dinsdag</v>
      </c>
      <c r="D148" s="140" t="str">
        <f t="shared" si="2"/>
        <v>woensdag</v>
      </c>
      <c r="E148" s="140" t="str">
        <f t="shared" si="2"/>
        <v>donderdag</v>
      </c>
      <c r="F148" s="140" t="str">
        <f t="shared" si="2"/>
        <v>vrijdag</v>
      </c>
      <c r="G148" s="140" t="str">
        <f t="shared" si="2"/>
        <v>zaterdag</v>
      </c>
      <c r="H148" s="141" t="str">
        <f t="shared" si="2"/>
        <v>zondag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4" customHeight="1" x14ac:dyDescent="0.35">
      <c r="A149" s="7"/>
      <c r="B149" s="142">
        <f t="array" ref="B149:H149">Dagen+1+DATE(Calendar10Year,Calendar10MonthOption,1)-WEEKDAY(DATE(Calendar10Year,Calendar10MonthOption,1),WeekdayOption)</f>
        <v>45775</v>
      </c>
      <c r="C149" s="109">
        <v>45776</v>
      </c>
      <c r="D149" s="142">
        <v>45777</v>
      </c>
      <c r="E149" s="109">
        <v>45778</v>
      </c>
      <c r="F149" s="142">
        <v>45779</v>
      </c>
      <c r="G149" s="109">
        <v>45780</v>
      </c>
      <c r="H149" s="142">
        <v>45781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51" customHeight="1" x14ac:dyDescent="0.3">
      <c r="A150" s="1"/>
      <c r="B150" s="143" t="s">
        <v>16</v>
      </c>
      <c r="C150" s="144" t="s">
        <v>16</v>
      </c>
      <c r="D150" s="143" t="s">
        <v>16</v>
      </c>
      <c r="E150" s="144" t="s">
        <v>16</v>
      </c>
      <c r="F150" s="143" t="s">
        <v>16</v>
      </c>
      <c r="G150" s="144" t="s">
        <v>16</v>
      </c>
      <c r="H150" s="143" t="s">
        <v>16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4" customHeight="1" x14ac:dyDescent="0.35">
      <c r="A151" s="7"/>
      <c r="B151" s="205">
        <f t="array" ref="B151:H151">Dagen+8+DATE(Calendar10Year,Calendar10MonthOption,1)-WEEKDAY(DATE(Calendar10Year,Calendar10MonthOption,1),WeekdayOption)</f>
        <v>45782</v>
      </c>
      <c r="C151" s="117">
        <v>45783</v>
      </c>
      <c r="D151" s="116">
        <v>45784</v>
      </c>
      <c r="E151" s="122">
        <v>45785</v>
      </c>
      <c r="F151" s="121">
        <v>45786</v>
      </c>
      <c r="G151" s="117">
        <v>45787</v>
      </c>
      <c r="H151" s="116">
        <v>45788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51" customHeight="1" x14ac:dyDescent="0.3">
      <c r="A152" s="1"/>
      <c r="B152" s="210" t="s">
        <v>16</v>
      </c>
      <c r="C152" s="118"/>
      <c r="D152" s="119"/>
      <c r="E152" s="145"/>
      <c r="F152" s="132"/>
      <c r="G152" s="118"/>
      <c r="H152" s="119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4" customHeight="1" x14ac:dyDescent="0.35">
      <c r="A153" s="7"/>
      <c r="B153" s="114">
        <f t="array" ref="B153:H153">Dagen+15+DATE(Calendar10Year,Calendar10MonthOption,1)-WEEKDAY(DATE(Calendar10Year,Calendar10MonthOption,1),WeekdayOption)</f>
        <v>45789</v>
      </c>
      <c r="C153" s="40">
        <v>45790</v>
      </c>
      <c r="D153" s="114">
        <v>45791</v>
      </c>
      <c r="E153" s="40">
        <v>45792</v>
      </c>
      <c r="F153" s="114">
        <v>45793</v>
      </c>
      <c r="G153" s="40">
        <v>45794</v>
      </c>
      <c r="H153" s="114">
        <v>45795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51" customHeight="1" x14ac:dyDescent="0.3">
      <c r="A154" s="1"/>
      <c r="B154" s="115"/>
      <c r="C154" s="25"/>
      <c r="D154" s="115"/>
      <c r="E154" s="25"/>
      <c r="F154" s="115"/>
      <c r="G154" s="25"/>
      <c r="H154" s="11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4" customHeight="1" x14ac:dyDescent="0.35">
      <c r="A155" s="7"/>
      <c r="B155" s="116">
        <f t="array" ref="B155:H155">Dagen+22+DATE(Calendar10Year,Calendar10MonthOption,1)-WEEKDAY(DATE(Calendar10Year,Calendar10MonthOption,1),WeekdayOption)</f>
        <v>45796</v>
      </c>
      <c r="C155" s="117">
        <v>45797</v>
      </c>
      <c r="D155" s="116">
        <v>45798</v>
      </c>
      <c r="E155" s="117">
        <v>45799</v>
      </c>
      <c r="F155" s="116">
        <v>45800</v>
      </c>
      <c r="G155" s="117">
        <v>45801</v>
      </c>
      <c r="H155" s="116">
        <v>45802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51" customHeight="1" x14ac:dyDescent="0.3">
      <c r="A156" s="1"/>
      <c r="B156" s="132"/>
      <c r="C156" s="118"/>
      <c r="D156" s="119"/>
      <c r="E156" s="118"/>
      <c r="F156" s="119"/>
      <c r="G156" s="118"/>
      <c r="H156" s="119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4" customHeight="1" x14ac:dyDescent="0.35">
      <c r="A157" s="7"/>
      <c r="B157" s="114">
        <f t="array" ref="B157:E157">Dagen+29+DATE(Calendar10Year,Calendar10MonthOption,1)-WEEKDAY(DATE(Calendar10Year,Calendar10MonthOption,1),WeekdayOption)</f>
        <v>45803</v>
      </c>
      <c r="C157" s="40">
        <v>45804</v>
      </c>
      <c r="D157" s="114">
        <v>45805</v>
      </c>
      <c r="E157" s="146">
        <v>45806</v>
      </c>
      <c r="F157" s="114"/>
      <c r="G157" s="40"/>
      <c r="H157" s="114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51" customHeight="1" x14ac:dyDescent="0.3">
      <c r="A158" s="1"/>
      <c r="B158" s="115"/>
      <c r="C158" s="25"/>
      <c r="D158" s="115"/>
      <c r="E158" s="235" t="s">
        <v>24</v>
      </c>
      <c r="F158" s="115"/>
      <c r="G158" s="25"/>
      <c r="H158" s="11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4" customHeight="1" x14ac:dyDescent="0.35">
      <c r="A159" s="7"/>
      <c r="B159" s="116">
        <f t="array" ref="B159:C159">Dagen+36+DATE(Calendar10Year,Calendar10MonthOption,1)-WEEKDAY(DATE(Calendar10Year,Calendar10MonthOption,1),WeekdayOption)</f>
        <v>45810</v>
      </c>
      <c r="C159" s="117">
        <v>45811</v>
      </c>
      <c r="D159" s="183" t="s">
        <v>9</v>
      </c>
      <c r="E159" s="184"/>
      <c r="F159" s="184"/>
      <c r="G159" s="184"/>
      <c r="H159" s="185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51" customHeight="1" x14ac:dyDescent="0.3">
      <c r="A160" s="1"/>
      <c r="B160" s="119"/>
      <c r="C160" s="118"/>
      <c r="D160" s="186"/>
      <c r="E160" s="187"/>
      <c r="F160" s="187"/>
      <c r="G160" s="187"/>
      <c r="H160" s="188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9" customHeight="1" x14ac:dyDescent="0.3">
      <c r="A161" s="1"/>
      <c r="B161" s="25"/>
      <c r="C161" s="25"/>
      <c r="D161" s="25"/>
      <c r="E161" s="25"/>
      <c r="F161" s="25"/>
      <c r="G161" s="25"/>
      <c r="H161" s="2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95.25" customHeight="1" x14ac:dyDescent="0.3">
      <c r="A162" s="1"/>
      <c r="B162" s="2">
        <f>YEAR(DATE(Calendar10Year,Calendar10MonthOption+1,1))</f>
        <v>2025</v>
      </c>
      <c r="C162" s="162" t="str">
        <f>TEXT(DATE(Calendar10Year,Calendar10MonthOption+1,1),"mmmm")</f>
        <v>juni</v>
      </c>
      <c r="D162" s="163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9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4" customHeight="1" x14ac:dyDescent="0.35">
      <c r="A164" s="3"/>
      <c r="B164" s="43" t="str">
        <f t="shared" ref="B164:H164" si="3">TEXT(B165,"dddd")</f>
        <v>maandag</v>
      </c>
      <c r="C164" s="44" t="str">
        <f t="shared" si="3"/>
        <v>dinsdag</v>
      </c>
      <c r="D164" s="44" t="str">
        <f t="shared" si="3"/>
        <v>woensdag</v>
      </c>
      <c r="E164" s="44" t="str">
        <f t="shared" si="3"/>
        <v>donderdag</v>
      </c>
      <c r="F164" s="44" t="str">
        <f t="shared" si="3"/>
        <v>vrijdag</v>
      </c>
      <c r="G164" s="44" t="str">
        <f t="shared" si="3"/>
        <v>zaterdag</v>
      </c>
      <c r="H164" s="45" t="str">
        <f t="shared" si="3"/>
        <v>zondag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24" customHeight="1" x14ac:dyDescent="0.35">
      <c r="A165" s="7"/>
      <c r="B165" s="54">
        <f t="array" ref="B165:H165">Dagen+1+DATE(Calendar11Year,Calendar11MonthOption,1)-WEEKDAY(DATE(Calendar11Year,Calendar11MonthOption,1),WeekdayOption)</f>
        <v>45803</v>
      </c>
      <c r="C165" s="40">
        <v>45804</v>
      </c>
      <c r="D165" s="54">
        <v>45805</v>
      </c>
      <c r="E165" s="40">
        <v>45806</v>
      </c>
      <c r="F165" s="54">
        <v>45807</v>
      </c>
      <c r="G165" s="40">
        <v>45808</v>
      </c>
      <c r="H165" s="54">
        <v>45809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51" customHeight="1" x14ac:dyDescent="0.3">
      <c r="A166" s="1"/>
      <c r="B166" s="48"/>
      <c r="C166" s="25"/>
      <c r="D166" s="48"/>
      <c r="E166" s="227" t="s">
        <v>25</v>
      </c>
      <c r="F166" s="236" t="s">
        <v>25</v>
      </c>
      <c r="G166" s="25"/>
      <c r="H166" s="48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4" customHeight="1" x14ac:dyDescent="0.35">
      <c r="A167" s="7"/>
      <c r="B167" s="49">
        <f t="array" ref="B167:H167">Dagen+8+DATE(Calendar11Year,Calendar11MonthOption,1)-WEEKDAY(DATE(Calendar11Year,Calendar11MonthOption,1),WeekdayOption)</f>
        <v>45810</v>
      </c>
      <c r="C167" s="50">
        <v>45811</v>
      </c>
      <c r="D167" s="49">
        <v>45812</v>
      </c>
      <c r="E167" s="50">
        <v>45813</v>
      </c>
      <c r="F167" s="49">
        <v>45814</v>
      </c>
      <c r="G167" s="50">
        <v>45815</v>
      </c>
      <c r="H167" s="223">
        <v>45816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51" customHeight="1" x14ac:dyDescent="0.3">
      <c r="A168" s="1"/>
      <c r="B168" s="237" t="s">
        <v>31</v>
      </c>
      <c r="C168" s="52"/>
      <c r="D168" s="51"/>
      <c r="E168" s="52"/>
      <c r="F168" s="51"/>
      <c r="G168" s="52"/>
      <c r="H168" s="224" t="s">
        <v>17</v>
      </c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4" customHeight="1" x14ac:dyDescent="0.35">
      <c r="A169" s="7"/>
      <c r="B169" s="225">
        <f t="array" ref="B169:H169">Dagen+15+DATE(Calendar11Year,Calendar11MonthOption,1)-WEEKDAY(DATE(Calendar11Year,Calendar11MonthOption,1),WeekdayOption)</f>
        <v>45817</v>
      </c>
      <c r="C169" s="40">
        <v>45818</v>
      </c>
      <c r="D169" s="54">
        <v>45819</v>
      </c>
      <c r="E169" s="40">
        <v>45820</v>
      </c>
      <c r="F169" s="54">
        <v>45821</v>
      </c>
      <c r="G169" s="40">
        <v>45822</v>
      </c>
      <c r="H169" s="54">
        <v>45823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51" customHeight="1" x14ac:dyDescent="0.3">
      <c r="A170" s="1"/>
      <c r="B170" s="226" t="s">
        <v>17</v>
      </c>
      <c r="C170" s="227" t="s">
        <v>22</v>
      </c>
      <c r="D170" s="48"/>
      <c r="E170" s="25"/>
      <c r="F170" s="48"/>
      <c r="G170" s="25"/>
      <c r="H170" s="48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4" customHeight="1" x14ac:dyDescent="0.35">
      <c r="A171" s="7"/>
      <c r="B171" s="49">
        <f t="array" ref="B171:H171">Dagen+22+DATE(Calendar11Year,Calendar11MonthOption,1)-WEEKDAY(DATE(Calendar11Year,Calendar11MonthOption,1),WeekdayOption)</f>
        <v>45824</v>
      </c>
      <c r="C171" s="147">
        <v>45825</v>
      </c>
      <c r="D171" s="49">
        <v>45826</v>
      </c>
      <c r="E171" s="50">
        <v>45827</v>
      </c>
      <c r="F171" s="49">
        <v>45828</v>
      </c>
      <c r="G171" s="50">
        <v>45829</v>
      </c>
      <c r="H171" s="49">
        <v>45830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51" customHeight="1" x14ac:dyDescent="0.3">
      <c r="A172" s="1"/>
      <c r="B172" s="237" t="s">
        <v>35</v>
      </c>
      <c r="C172" s="148"/>
      <c r="D172" s="51"/>
      <c r="E172" s="52"/>
      <c r="F172" s="51"/>
      <c r="G172" s="52"/>
      <c r="H172" s="5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4" customHeight="1" x14ac:dyDescent="0.35">
      <c r="A173" s="7"/>
      <c r="B173" s="54">
        <f t="array" ref="B173:H173">Dagen+29+DATE(Calendar11Year,Calendar11MonthOption,1)-WEEKDAY(DATE(Calendar11Year,Calendar11MonthOption,1),WeekdayOption)</f>
        <v>45831</v>
      </c>
      <c r="C173" s="40">
        <v>45832</v>
      </c>
      <c r="D173" s="54">
        <v>45833</v>
      </c>
      <c r="E173" s="40">
        <v>45834</v>
      </c>
      <c r="F173" s="54">
        <v>45835</v>
      </c>
      <c r="G173" s="40">
        <v>45836</v>
      </c>
      <c r="H173" s="54">
        <v>45837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51" customHeight="1" x14ac:dyDescent="0.3">
      <c r="A174" s="1"/>
      <c r="B174" s="48"/>
      <c r="C174" s="25"/>
      <c r="D174" s="48"/>
      <c r="E174" s="25"/>
      <c r="F174" s="48"/>
      <c r="G174" s="25"/>
      <c r="H174" s="48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4" customHeight="1" x14ac:dyDescent="0.35">
      <c r="A175" s="7"/>
      <c r="B175" s="49">
        <f t="array" ref="B175:C175">Dagen+36+DATE(Calendar11Year,Calendar11MonthOption,1)-WEEKDAY(DATE(Calendar11Year,Calendar11MonthOption,1),WeekdayOption)</f>
        <v>45838</v>
      </c>
      <c r="C175" s="50">
        <v>45839</v>
      </c>
      <c r="D175" s="156" t="s">
        <v>9</v>
      </c>
      <c r="E175" s="157"/>
      <c r="F175" s="157"/>
      <c r="G175" s="157"/>
      <c r="H175" s="158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51" customHeight="1" x14ac:dyDescent="0.3">
      <c r="A176" s="1"/>
      <c r="B176" s="51"/>
      <c r="C176" s="52"/>
      <c r="D176" s="159"/>
      <c r="E176" s="160"/>
      <c r="F176" s="160"/>
      <c r="G176" s="160"/>
      <c r="H176" s="16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9" customHeight="1" x14ac:dyDescent="0.3">
      <c r="A177" s="1"/>
      <c r="B177" s="25"/>
      <c r="C177" s="25"/>
      <c r="D177" s="25"/>
      <c r="E177" s="25"/>
      <c r="F177" s="25"/>
      <c r="G177" s="25"/>
      <c r="H177" s="2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95.25" customHeight="1" x14ac:dyDescent="0.3">
      <c r="A178" s="1"/>
      <c r="B178" s="2">
        <f>YEAR(DATE(Calendar11Year,Calendar11MonthOption+1,1))</f>
        <v>2025</v>
      </c>
      <c r="C178" s="162" t="str">
        <f>TEXT(DATE(Calendar11Year,Calendar11MonthOption+1,1),"mmmm")</f>
        <v>juli</v>
      </c>
      <c r="D178" s="163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9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4" customHeight="1" x14ac:dyDescent="0.35">
      <c r="A180" s="3"/>
      <c r="B180" s="4" t="str">
        <f t="shared" ref="B180:H180" si="4">TEXT(B181,"dddd")</f>
        <v>maandag</v>
      </c>
      <c r="C180" s="5" t="str">
        <f t="shared" si="4"/>
        <v>dinsdag</v>
      </c>
      <c r="D180" s="5" t="str">
        <f t="shared" si="4"/>
        <v>woensdag</v>
      </c>
      <c r="E180" s="5" t="str">
        <f t="shared" si="4"/>
        <v>donderdag</v>
      </c>
      <c r="F180" s="5" t="str">
        <f t="shared" si="4"/>
        <v>vrijdag</v>
      </c>
      <c r="G180" s="5" t="str">
        <f t="shared" si="4"/>
        <v>zaterdag</v>
      </c>
      <c r="H180" s="6" t="str">
        <f t="shared" si="4"/>
        <v>zondag</v>
      </c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24" customHeight="1" x14ac:dyDescent="0.35">
      <c r="A181" s="7"/>
      <c r="B181" s="64">
        <f t="array" ref="B181:H181">Dagen+1+DATE(Calendar12Year,Calendar12MonthOption,1)-WEEKDAY(DATE(Calendar12Year,Calendar12MonthOption,1),WeekdayOption)</f>
        <v>45838</v>
      </c>
      <c r="C181" s="40">
        <v>45839</v>
      </c>
      <c r="D181" s="64">
        <v>45840</v>
      </c>
      <c r="E181" s="40">
        <v>45841</v>
      </c>
      <c r="F181" s="149">
        <v>45842</v>
      </c>
      <c r="G181" s="230">
        <v>45843</v>
      </c>
      <c r="H181" s="231">
        <v>45844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51" customHeight="1" x14ac:dyDescent="0.3">
      <c r="A182" s="1"/>
      <c r="B182" s="24"/>
      <c r="C182" s="25"/>
      <c r="D182" s="239" t="s">
        <v>36</v>
      </c>
      <c r="E182" s="238" t="s">
        <v>37</v>
      </c>
      <c r="F182" s="234" t="s">
        <v>23</v>
      </c>
      <c r="G182" s="232" t="s">
        <v>18</v>
      </c>
      <c r="H182" s="233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4" customHeight="1" x14ac:dyDescent="0.35">
      <c r="A183" s="7"/>
      <c r="B183" s="150">
        <f t="array" ref="B183:H183">Dagen+8+DATE(Calendar12Year,Calendar12MonthOption,1)-WEEKDAY(DATE(Calendar12Year,Calendar12MonthOption,1),WeekdayOption)</f>
        <v>45845</v>
      </c>
      <c r="C183" s="151">
        <v>45846</v>
      </c>
      <c r="D183" s="150">
        <v>45847</v>
      </c>
      <c r="E183" s="151">
        <v>45848</v>
      </c>
      <c r="F183" s="150">
        <v>45849</v>
      </c>
      <c r="G183" s="151">
        <v>45850</v>
      </c>
      <c r="H183" s="150">
        <v>45851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51" customHeight="1" x14ac:dyDescent="0.3">
      <c r="A184" s="1"/>
      <c r="B184" s="152"/>
      <c r="C184" s="153"/>
      <c r="D184" s="152"/>
      <c r="E184" s="153"/>
      <c r="F184" s="152"/>
      <c r="G184" s="153"/>
      <c r="H184" s="152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4" customHeight="1" x14ac:dyDescent="0.35">
      <c r="A185" s="7"/>
      <c r="B185" s="154">
        <f t="array" ref="B185:H185">Dagen+15+DATE(Calendar12Year,Calendar12MonthOption,1)-WEEKDAY(DATE(Calendar12Year,Calendar12MonthOption,1),WeekdayOption)</f>
        <v>45852</v>
      </c>
      <c r="C185" s="78">
        <v>45853</v>
      </c>
      <c r="D185" s="154">
        <v>45854</v>
      </c>
      <c r="E185" s="78">
        <v>45855</v>
      </c>
      <c r="F185" s="154">
        <v>45856</v>
      </c>
      <c r="G185" s="78">
        <v>45857</v>
      </c>
      <c r="H185" s="154">
        <v>45858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51" customHeight="1" x14ac:dyDescent="0.3">
      <c r="A186" s="1"/>
      <c r="B186" s="155"/>
      <c r="C186" s="80"/>
      <c r="D186" s="155"/>
      <c r="E186" s="80"/>
      <c r="F186" s="155"/>
      <c r="G186" s="80"/>
      <c r="H186" s="15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4" customHeight="1" x14ac:dyDescent="0.35">
      <c r="A187" s="7"/>
      <c r="B187" s="150">
        <f t="array" ref="B187:H187">Dagen+22+DATE(Calendar12Year,Calendar12MonthOption,1)-WEEKDAY(DATE(Calendar12Year,Calendar12MonthOption,1),WeekdayOption)</f>
        <v>45859</v>
      </c>
      <c r="C187" s="151">
        <v>45860</v>
      </c>
      <c r="D187" s="150">
        <v>45861</v>
      </c>
      <c r="E187" s="151">
        <v>45862</v>
      </c>
      <c r="F187" s="150">
        <v>45863</v>
      </c>
      <c r="G187" s="151">
        <v>45864</v>
      </c>
      <c r="H187" s="150">
        <v>45865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51" customHeight="1" x14ac:dyDescent="0.3">
      <c r="A188" s="1"/>
      <c r="B188" s="152"/>
      <c r="C188" s="153"/>
      <c r="D188" s="152"/>
      <c r="E188" s="153"/>
      <c r="F188" s="152"/>
      <c r="G188" s="153"/>
      <c r="H188" s="152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4" customHeight="1" x14ac:dyDescent="0.35">
      <c r="A189" s="7"/>
      <c r="B189" s="154">
        <f t="array" ref="B189:H189">Dagen+29+DATE(Calendar12Year,Calendar12MonthOption,1)-WEEKDAY(DATE(Calendar12Year,Calendar12MonthOption,1),WeekdayOption)</f>
        <v>45866</v>
      </c>
      <c r="C189" s="78">
        <v>45867</v>
      </c>
      <c r="D189" s="154">
        <v>45868</v>
      </c>
      <c r="E189" s="78">
        <v>45869</v>
      </c>
      <c r="F189" s="154">
        <v>45870</v>
      </c>
      <c r="G189" s="78">
        <v>45871</v>
      </c>
      <c r="H189" s="154">
        <v>45872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51" customHeight="1" x14ac:dyDescent="0.3">
      <c r="A190" s="1"/>
      <c r="B190" s="155"/>
      <c r="C190" s="80"/>
      <c r="D190" s="155"/>
      <c r="E190" s="80"/>
      <c r="F190" s="155"/>
      <c r="G190" s="80"/>
      <c r="H190" s="15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4" customHeight="1" x14ac:dyDescent="0.35">
      <c r="A191" s="7"/>
      <c r="B191" s="150">
        <f t="array" ref="B191:C191">Dagen+36+DATE(Calendar12Year,Calendar12MonthOption,1)-WEEKDAY(DATE(Calendar12Year,Calendar12MonthOption,1),WeekdayOption)</f>
        <v>45873</v>
      </c>
      <c r="C191" s="151">
        <v>45874</v>
      </c>
      <c r="D191" s="164" t="s">
        <v>9</v>
      </c>
      <c r="E191" s="165"/>
      <c r="F191" s="165"/>
      <c r="G191" s="165"/>
      <c r="H191" s="166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51" customHeight="1" x14ac:dyDescent="0.3">
      <c r="A192" s="1"/>
      <c r="B192" s="152"/>
      <c r="C192" s="153"/>
      <c r="D192" s="167"/>
      <c r="E192" s="168"/>
      <c r="F192" s="168"/>
      <c r="G192" s="168"/>
      <c r="H192" s="169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.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.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.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.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.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.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.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.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.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.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.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.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.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.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.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.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.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.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.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.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.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.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.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.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.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.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.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.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.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.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.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.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.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.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.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.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.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.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.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.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.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.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.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.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.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.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.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.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.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.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.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.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.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.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.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.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.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.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.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.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.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.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.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.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.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.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.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.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.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.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.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.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.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.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.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.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.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.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.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.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.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.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.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.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.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.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.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.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.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.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.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.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.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.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.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.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.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.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.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.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.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.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.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.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.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.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.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.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.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.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.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.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.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.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.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.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.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.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.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.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.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.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.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.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.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.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.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.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.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.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.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.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.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.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.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.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.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.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.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.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.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.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.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.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.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.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.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.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.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.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.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.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.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.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.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.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.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.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.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.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.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.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.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.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.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.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.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.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.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.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.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.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.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.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.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.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.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.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.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.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.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.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.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.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.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.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.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.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.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.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.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.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.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.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.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.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.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.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.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.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.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.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.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.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.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.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.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.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.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.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.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.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.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.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.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.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.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.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.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.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.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.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.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.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.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.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.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.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.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.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.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.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.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.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.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.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.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.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.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.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.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.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.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.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.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.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.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.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.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.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.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.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.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.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.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.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.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.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.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.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.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.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.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.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.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.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.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.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.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.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.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.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.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.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.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.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.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.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.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.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.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.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.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.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.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.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.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.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.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.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.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.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.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.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.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.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.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.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.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.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.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.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.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.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.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.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.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.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.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.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.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.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.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.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.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.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.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.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.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.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.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.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.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.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.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.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.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.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.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.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.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.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.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.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.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.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.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.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.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.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.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.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.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.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.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.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.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.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.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.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.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.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.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.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.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.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.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.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.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.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.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.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.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.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.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.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.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.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.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.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.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.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.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.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.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.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.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.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.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.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.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.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.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.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.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.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.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.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.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.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.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.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.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.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.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.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.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.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.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.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.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.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.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.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.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.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.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.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.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.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.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.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.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.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.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.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.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.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.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.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.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.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.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.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.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.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.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.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.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.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.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.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.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.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.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.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.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.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.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.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.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.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.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.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.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.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.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.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.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.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.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.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.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.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.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.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.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.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.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.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.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.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.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.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.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.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.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.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.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.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.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.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.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.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.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.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.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.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.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.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.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.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.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.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.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.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.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.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.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.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.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.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.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.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.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.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.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.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.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.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.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.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.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.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.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.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.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.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.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.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.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.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.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.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.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.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.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.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.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.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.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.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.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.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.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.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.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.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.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.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.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.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.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.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.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.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.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.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.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.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.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.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.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.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.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.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.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.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.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.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.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.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.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.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.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.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.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.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.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.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.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.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.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.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.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.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.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.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.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.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.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.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.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.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.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.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.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.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.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.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.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.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.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.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.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.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.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.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.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.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.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.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.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.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.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.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.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.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.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.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.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.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.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.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.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.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.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.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.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.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.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.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.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.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.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.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.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.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.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.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.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.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.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.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.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.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.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.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.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.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.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.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.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.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.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.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.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.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.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.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.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.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.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.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.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.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.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.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.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.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.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.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.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.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.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.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.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.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.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.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.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.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.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.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.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.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.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.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.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.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.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.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.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.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.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.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.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.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.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.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.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.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.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.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.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.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.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.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.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.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.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.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.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.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.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.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.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.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.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.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.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.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.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.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.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.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.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.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.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.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.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.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.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.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.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.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.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.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.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.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.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.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.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.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.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.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.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.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.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.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.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.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.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.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.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.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.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.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.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.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.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.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.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.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.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.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.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.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.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.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.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.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.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.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.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.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.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.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.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.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.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.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.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.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.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.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.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.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.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.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.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.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.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.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.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.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.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.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.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.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.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.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.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.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.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.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.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.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.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.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.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.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.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.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.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.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.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.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.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.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.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.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.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.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.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.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.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.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6">
    <mergeCell ref="D32:H32"/>
    <mergeCell ref="C34:D34"/>
    <mergeCell ref="C2:D2"/>
    <mergeCell ref="D15:H15"/>
    <mergeCell ref="D16:H16"/>
    <mergeCell ref="C18:D18"/>
    <mergeCell ref="D31:H31"/>
    <mergeCell ref="D191:H191"/>
    <mergeCell ref="D192:H192"/>
    <mergeCell ref="D112:H112"/>
    <mergeCell ref="D127:H127"/>
    <mergeCell ref="D128:H128"/>
    <mergeCell ref="C130:D130"/>
    <mergeCell ref="D143:H143"/>
    <mergeCell ref="D144:H144"/>
    <mergeCell ref="C146:D146"/>
    <mergeCell ref="D160:H160"/>
    <mergeCell ref="C162:D162"/>
    <mergeCell ref="D175:H175"/>
    <mergeCell ref="D176:H176"/>
    <mergeCell ref="C178:D178"/>
    <mergeCell ref="D96:H96"/>
    <mergeCell ref="C98:D98"/>
    <mergeCell ref="D111:H111"/>
    <mergeCell ref="C114:D114"/>
    <mergeCell ref="D159:H159"/>
    <mergeCell ref="C66:D66"/>
    <mergeCell ref="D79:H79"/>
    <mergeCell ref="D80:H80"/>
    <mergeCell ref="C82:D82"/>
    <mergeCell ref="D95:H95"/>
    <mergeCell ref="D47:H47"/>
    <mergeCell ref="D48:H48"/>
    <mergeCell ref="C50:D50"/>
    <mergeCell ref="D63:H63"/>
    <mergeCell ref="D64:H64"/>
  </mergeCells>
  <dataValidations count="2">
    <dataValidation type="list" allowBlank="1" showInputMessage="1" prompt="Selecteer de startdag van de week in deze cel. Druk op ALT+PIJL-OMLAAG om de vervolgkeuzelijst te openen en druk vervolgens op ENTER om de selectie te maken. De kalender wordt automatisch bijgewerkt" sqref="B4" xr:uid="{00000000-0002-0000-0000-000000000000}">
      <formula1>"zondag,maandag,dinsdag,woensdag,donderdag,vrijdag,zaterdag"</formula1>
    </dataValidation>
    <dataValidation type="list" allowBlank="1" showInputMessage="1" prompt="Selecteer een startmaand in deze cel. Druk op ALT+PIJL-OMLAAG om de vervolgkeuzelijst te openen en druk op ENTER om de selectie te maken" sqref="C2" xr:uid="{00000000-0002-0000-0000-000001000000}">
      <formula1>"januari,februari,maart,april,mei,juni,juli,augustus,september,oktober,november,december"</formula1>
    </dataValidation>
  </dataValidations>
  <printOptions horizontalCentered="1"/>
  <pageMargins left="0.25" right="0.25" top="0.5" bottom="0.3" header="0" footer="0"/>
  <pageSetup paperSize="9" orientation="landscape"/>
  <rowBreaks count="11" manualBreakCount="11">
    <brk id="32" man="1"/>
    <brk id="64" man="1"/>
    <brk id="160" man="1"/>
    <brk id="128" man="1"/>
    <brk id="96" man="1"/>
    <brk id="48" man="1"/>
    <brk id="16" man="1"/>
    <brk id="144" man="1"/>
    <brk id="176" man="1"/>
    <brk id="112" man="1"/>
    <brk id="80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00"/>
  <sheetViews>
    <sheetView workbookViewId="0"/>
  </sheetViews>
  <sheetFormatPr defaultColWidth="12.625" defaultRowHeight="15" customHeight="1" x14ac:dyDescent="0.3"/>
  <cols>
    <col min="1" max="1" width="1.375" customWidth="1"/>
    <col min="2" max="2" width="51" customWidth="1"/>
    <col min="3" max="26" width="7.625" customWidth="1"/>
  </cols>
  <sheetData>
    <row r="1" ht="9" customHeight="1" x14ac:dyDescent="0.3"/>
    <row r="2" ht="109.5" customHeight="1" x14ac:dyDescent="0.3"/>
    <row r="3" ht="109.5" customHeight="1" x14ac:dyDescent="0.3"/>
    <row r="4" ht="109.5" customHeight="1" x14ac:dyDescent="0.3"/>
    <row r="5" ht="109.5" customHeight="1" x14ac:dyDescent="0.3"/>
    <row r="6" ht="109.5" customHeight="1" x14ac:dyDescent="0.3"/>
    <row r="7" ht="109.5" customHeight="1" x14ac:dyDescent="0.3"/>
    <row r="8" ht="109.5" customHeight="1" x14ac:dyDescent="0.3"/>
    <row r="9" ht="109.5" customHeight="1" x14ac:dyDescent="0.3"/>
    <row r="10" ht="109.5" customHeight="1" x14ac:dyDescent="0.3"/>
    <row r="11" ht="109.5" customHeight="1" x14ac:dyDescent="0.3"/>
    <row r="12" ht="109.5" customHeight="1" x14ac:dyDescent="0.3"/>
    <row r="13" ht="109.5" customHeight="1" x14ac:dyDescent="0.3"/>
    <row r="14" ht="16.5" customHeight="1" x14ac:dyDescent="0.3"/>
    <row r="15" ht="16.5" customHeight="1" x14ac:dyDescent="0.3"/>
    <row r="16" ht="16.5" customHeight="1" x14ac:dyDescent="0.3"/>
    <row r="17" ht="16.5" customHeight="1" x14ac:dyDescent="0.3"/>
    <row r="18" ht="16.5" customHeight="1" x14ac:dyDescent="0.3"/>
    <row r="19" ht="16.5" customHeight="1" x14ac:dyDescent="0.3"/>
    <row r="20" ht="16.5" customHeight="1" x14ac:dyDescent="0.3"/>
    <row r="21" ht="16.5" customHeight="1" x14ac:dyDescent="0.3"/>
    <row r="22" ht="16.5" customHeight="1" x14ac:dyDescent="0.3"/>
    <row r="23" ht="16.5" customHeight="1" x14ac:dyDescent="0.3"/>
    <row r="24" ht="16.5" customHeight="1" x14ac:dyDescent="0.3"/>
    <row r="25" ht="16.5" customHeight="1" x14ac:dyDescent="0.3"/>
    <row r="26" ht="16.5" customHeight="1" x14ac:dyDescent="0.3"/>
    <row r="27" ht="16.5" customHeight="1" x14ac:dyDescent="0.3"/>
    <row r="28" ht="16.5" customHeight="1" x14ac:dyDescent="0.3"/>
    <row r="29" ht="16.5" customHeight="1" x14ac:dyDescent="0.3"/>
    <row r="30" ht="16.5" customHeight="1" x14ac:dyDescent="0.3"/>
    <row r="31" ht="16.5" customHeight="1" x14ac:dyDescent="0.3"/>
    <row r="32" ht="16.5" customHeight="1" x14ac:dyDescent="0.3"/>
    <row r="33" ht="16.5" customHeight="1" x14ac:dyDescent="0.3"/>
    <row r="34" ht="16.5" customHeight="1" x14ac:dyDescent="0.3"/>
    <row r="35" ht="16.5" customHeight="1" x14ac:dyDescent="0.3"/>
    <row r="36" ht="16.5" customHeight="1" x14ac:dyDescent="0.3"/>
    <row r="37" ht="16.5" customHeight="1" x14ac:dyDescent="0.3"/>
    <row r="38" ht="16.5" customHeight="1" x14ac:dyDescent="0.3"/>
    <row r="39" ht="16.5" customHeight="1" x14ac:dyDescent="0.3"/>
    <row r="40" ht="16.5" customHeight="1" x14ac:dyDescent="0.3"/>
    <row r="41" ht="16.5" customHeight="1" x14ac:dyDescent="0.3"/>
    <row r="42" ht="16.5" customHeight="1" x14ac:dyDescent="0.3"/>
    <row r="43" ht="16.5" customHeight="1" x14ac:dyDescent="0.3"/>
    <row r="44" ht="16.5" customHeight="1" x14ac:dyDescent="0.3"/>
    <row r="45" ht="16.5" customHeight="1" x14ac:dyDescent="0.3"/>
    <row r="46" ht="16.5" customHeight="1" x14ac:dyDescent="0.3"/>
    <row r="47" ht="16.5" customHeight="1" x14ac:dyDescent="0.3"/>
    <row r="48" ht="16.5" customHeight="1" x14ac:dyDescent="0.3"/>
    <row r="49" ht="16.5" customHeight="1" x14ac:dyDescent="0.3"/>
    <row r="50" ht="16.5" customHeight="1" x14ac:dyDescent="0.3"/>
    <row r="51" ht="16.5" customHeight="1" x14ac:dyDescent="0.3"/>
    <row r="52" ht="16.5" customHeight="1" x14ac:dyDescent="0.3"/>
    <row r="53" ht="16.5" customHeight="1" x14ac:dyDescent="0.3"/>
    <row r="54" ht="16.5" customHeight="1" x14ac:dyDescent="0.3"/>
    <row r="55" ht="16.5" customHeight="1" x14ac:dyDescent="0.3"/>
    <row r="56" ht="16.5" customHeight="1" x14ac:dyDescent="0.3"/>
    <row r="57" ht="16.5" customHeight="1" x14ac:dyDescent="0.3"/>
    <row r="58" ht="16.5" customHeight="1" x14ac:dyDescent="0.3"/>
    <row r="59" ht="16.5" customHeight="1" x14ac:dyDescent="0.3"/>
    <row r="60" ht="16.5" customHeight="1" x14ac:dyDescent="0.3"/>
    <row r="61" ht="16.5" customHeight="1" x14ac:dyDescent="0.3"/>
    <row r="62" ht="16.5" customHeight="1" x14ac:dyDescent="0.3"/>
    <row r="63" ht="16.5" customHeight="1" x14ac:dyDescent="0.3"/>
    <row r="64" ht="16.5" customHeight="1" x14ac:dyDescent="0.3"/>
    <row r="65" ht="16.5" customHeight="1" x14ac:dyDescent="0.3"/>
    <row r="66" ht="16.5" customHeight="1" x14ac:dyDescent="0.3"/>
    <row r="67" ht="16.5" customHeight="1" x14ac:dyDescent="0.3"/>
    <row r="68" ht="16.5" customHeight="1" x14ac:dyDescent="0.3"/>
    <row r="69" ht="16.5" customHeight="1" x14ac:dyDescent="0.3"/>
    <row r="70" ht="16.5" customHeight="1" x14ac:dyDescent="0.3"/>
    <row r="71" ht="16.5" customHeight="1" x14ac:dyDescent="0.3"/>
    <row r="72" ht="16.5" customHeight="1" x14ac:dyDescent="0.3"/>
    <row r="73" ht="16.5" customHeight="1" x14ac:dyDescent="0.3"/>
    <row r="74" ht="16.5" customHeight="1" x14ac:dyDescent="0.3"/>
    <row r="75" ht="16.5" customHeight="1" x14ac:dyDescent="0.3"/>
    <row r="76" ht="16.5" customHeight="1" x14ac:dyDescent="0.3"/>
    <row r="77" ht="16.5" customHeight="1" x14ac:dyDescent="0.3"/>
    <row r="78" ht="16.5" customHeight="1" x14ac:dyDescent="0.3"/>
    <row r="79" ht="16.5" customHeight="1" x14ac:dyDescent="0.3"/>
    <row r="80" ht="16.5" customHeight="1" x14ac:dyDescent="0.3"/>
    <row r="81" ht="16.5" customHeight="1" x14ac:dyDescent="0.3"/>
    <row r="82" ht="16.5" customHeight="1" x14ac:dyDescent="0.3"/>
    <row r="83" ht="16.5" customHeight="1" x14ac:dyDescent="0.3"/>
    <row r="84" ht="16.5" customHeight="1" x14ac:dyDescent="0.3"/>
    <row r="85" ht="16.5" customHeight="1" x14ac:dyDescent="0.3"/>
    <row r="86" ht="16.5" customHeight="1" x14ac:dyDescent="0.3"/>
    <row r="87" ht="16.5" customHeight="1" x14ac:dyDescent="0.3"/>
    <row r="88" ht="16.5" customHeight="1" x14ac:dyDescent="0.3"/>
    <row r="89" ht="16.5" customHeight="1" x14ac:dyDescent="0.3"/>
    <row r="90" ht="16.5" customHeight="1" x14ac:dyDescent="0.3"/>
    <row r="91" ht="16.5" customHeight="1" x14ac:dyDescent="0.3"/>
    <row r="92" ht="16.5" customHeight="1" x14ac:dyDescent="0.3"/>
    <row r="93" ht="16.5" customHeight="1" x14ac:dyDescent="0.3"/>
    <row r="94" ht="16.5" customHeight="1" x14ac:dyDescent="0.3"/>
    <row r="95" ht="16.5" customHeight="1" x14ac:dyDescent="0.3"/>
    <row r="96" ht="16.5" customHeight="1" x14ac:dyDescent="0.3"/>
    <row r="97" ht="16.5" customHeight="1" x14ac:dyDescent="0.3"/>
    <row r="98" ht="16.5" customHeight="1" x14ac:dyDescent="0.3"/>
    <row r="99" ht="16.5" customHeight="1" x14ac:dyDescent="0.3"/>
    <row r="100" ht="16.5" customHeight="1" x14ac:dyDescent="0.3"/>
    <row r="101" ht="16.5" customHeight="1" x14ac:dyDescent="0.3"/>
    <row r="102" ht="16.5" customHeight="1" x14ac:dyDescent="0.3"/>
    <row r="103" ht="16.5" customHeight="1" x14ac:dyDescent="0.3"/>
    <row r="104" ht="16.5" customHeight="1" x14ac:dyDescent="0.3"/>
    <row r="105" ht="16.5" customHeight="1" x14ac:dyDescent="0.3"/>
    <row r="106" ht="16.5" customHeight="1" x14ac:dyDescent="0.3"/>
    <row r="107" ht="16.5" customHeight="1" x14ac:dyDescent="0.3"/>
    <row r="108" ht="16.5" customHeight="1" x14ac:dyDescent="0.3"/>
    <row r="109" ht="16.5" customHeight="1" x14ac:dyDescent="0.3"/>
    <row r="110" ht="16.5" customHeight="1" x14ac:dyDescent="0.3"/>
    <row r="111" ht="16.5" customHeight="1" x14ac:dyDescent="0.3"/>
    <row r="112" ht="16.5" customHeight="1" x14ac:dyDescent="0.3"/>
    <row r="113" ht="16.5" customHeight="1" x14ac:dyDescent="0.3"/>
    <row r="114" ht="16.5" customHeight="1" x14ac:dyDescent="0.3"/>
    <row r="115" ht="16.5" customHeight="1" x14ac:dyDescent="0.3"/>
    <row r="116" ht="16.5" customHeight="1" x14ac:dyDescent="0.3"/>
    <row r="117" ht="16.5" customHeight="1" x14ac:dyDescent="0.3"/>
    <row r="118" ht="16.5" customHeight="1" x14ac:dyDescent="0.3"/>
    <row r="119" ht="16.5" customHeight="1" x14ac:dyDescent="0.3"/>
    <row r="120" ht="16.5" customHeight="1" x14ac:dyDescent="0.3"/>
    <row r="121" ht="16.5" customHeight="1" x14ac:dyDescent="0.3"/>
    <row r="122" ht="16.5" customHeight="1" x14ac:dyDescent="0.3"/>
    <row r="123" ht="16.5" customHeight="1" x14ac:dyDescent="0.3"/>
    <row r="124" ht="16.5" customHeight="1" x14ac:dyDescent="0.3"/>
    <row r="125" ht="16.5" customHeight="1" x14ac:dyDescent="0.3"/>
    <row r="126" ht="16.5" customHeight="1" x14ac:dyDescent="0.3"/>
    <row r="127" ht="16.5" customHeight="1" x14ac:dyDescent="0.3"/>
    <row r="128" ht="16.5" customHeight="1" x14ac:dyDescent="0.3"/>
    <row r="129" ht="16.5" customHeight="1" x14ac:dyDescent="0.3"/>
    <row r="130" ht="16.5" customHeight="1" x14ac:dyDescent="0.3"/>
    <row r="131" ht="16.5" customHeight="1" x14ac:dyDescent="0.3"/>
    <row r="132" ht="16.5" customHeight="1" x14ac:dyDescent="0.3"/>
    <row r="133" ht="16.5" customHeight="1" x14ac:dyDescent="0.3"/>
    <row r="134" ht="16.5" customHeight="1" x14ac:dyDescent="0.3"/>
    <row r="135" ht="16.5" customHeight="1" x14ac:dyDescent="0.3"/>
    <row r="136" ht="16.5" customHeight="1" x14ac:dyDescent="0.3"/>
    <row r="137" ht="16.5" customHeight="1" x14ac:dyDescent="0.3"/>
    <row r="138" ht="16.5" customHeight="1" x14ac:dyDescent="0.3"/>
    <row r="139" ht="16.5" customHeight="1" x14ac:dyDescent="0.3"/>
    <row r="140" ht="16.5" customHeight="1" x14ac:dyDescent="0.3"/>
    <row r="141" ht="16.5" customHeight="1" x14ac:dyDescent="0.3"/>
    <row r="142" ht="16.5" customHeight="1" x14ac:dyDescent="0.3"/>
    <row r="143" ht="16.5" customHeight="1" x14ac:dyDescent="0.3"/>
    <row r="144" ht="16.5" customHeight="1" x14ac:dyDescent="0.3"/>
    <row r="145" ht="16.5" customHeight="1" x14ac:dyDescent="0.3"/>
    <row r="146" ht="16.5" customHeight="1" x14ac:dyDescent="0.3"/>
    <row r="147" ht="16.5" customHeight="1" x14ac:dyDescent="0.3"/>
    <row r="148" ht="16.5" customHeight="1" x14ac:dyDescent="0.3"/>
    <row r="149" ht="16.5" customHeight="1" x14ac:dyDescent="0.3"/>
    <row r="150" ht="16.5" customHeight="1" x14ac:dyDescent="0.3"/>
    <row r="151" ht="16.5" customHeight="1" x14ac:dyDescent="0.3"/>
    <row r="152" ht="16.5" customHeight="1" x14ac:dyDescent="0.3"/>
    <row r="153" ht="16.5" customHeight="1" x14ac:dyDescent="0.3"/>
    <row r="154" ht="16.5" customHeight="1" x14ac:dyDescent="0.3"/>
    <row r="155" ht="16.5" customHeight="1" x14ac:dyDescent="0.3"/>
    <row r="156" ht="16.5" customHeight="1" x14ac:dyDescent="0.3"/>
    <row r="157" ht="16.5" customHeight="1" x14ac:dyDescent="0.3"/>
    <row r="158" ht="16.5" customHeight="1" x14ac:dyDescent="0.3"/>
    <row r="159" ht="16.5" customHeight="1" x14ac:dyDescent="0.3"/>
    <row r="160" ht="16.5" customHeight="1" x14ac:dyDescent="0.3"/>
    <row r="161" ht="16.5" customHeight="1" x14ac:dyDescent="0.3"/>
    <row r="162" ht="16.5" customHeight="1" x14ac:dyDescent="0.3"/>
    <row r="163" ht="16.5" customHeight="1" x14ac:dyDescent="0.3"/>
    <row r="164" ht="16.5" customHeight="1" x14ac:dyDescent="0.3"/>
    <row r="165" ht="16.5" customHeight="1" x14ac:dyDescent="0.3"/>
    <row r="166" ht="16.5" customHeight="1" x14ac:dyDescent="0.3"/>
    <row r="167" ht="16.5" customHeight="1" x14ac:dyDescent="0.3"/>
    <row r="168" ht="16.5" customHeight="1" x14ac:dyDescent="0.3"/>
    <row r="169" ht="16.5" customHeight="1" x14ac:dyDescent="0.3"/>
    <row r="170" ht="16.5" customHeight="1" x14ac:dyDescent="0.3"/>
    <row r="171" ht="16.5" customHeight="1" x14ac:dyDescent="0.3"/>
    <row r="172" ht="16.5" customHeight="1" x14ac:dyDescent="0.3"/>
    <row r="173" ht="16.5" customHeight="1" x14ac:dyDescent="0.3"/>
    <row r="174" ht="16.5" customHeight="1" x14ac:dyDescent="0.3"/>
    <row r="175" ht="16.5" customHeight="1" x14ac:dyDescent="0.3"/>
    <row r="176" ht="16.5" customHeight="1" x14ac:dyDescent="0.3"/>
    <row r="177" ht="16.5" customHeight="1" x14ac:dyDescent="0.3"/>
    <row r="178" ht="16.5" customHeight="1" x14ac:dyDescent="0.3"/>
    <row r="179" ht="16.5" customHeight="1" x14ac:dyDescent="0.3"/>
    <row r="180" ht="16.5" customHeight="1" x14ac:dyDescent="0.3"/>
    <row r="181" ht="16.5" customHeight="1" x14ac:dyDescent="0.3"/>
    <row r="182" ht="16.5" customHeight="1" x14ac:dyDescent="0.3"/>
    <row r="183" ht="16.5" customHeight="1" x14ac:dyDescent="0.3"/>
    <row r="184" ht="16.5" customHeight="1" x14ac:dyDescent="0.3"/>
    <row r="185" ht="16.5" customHeight="1" x14ac:dyDescent="0.3"/>
    <row r="186" ht="16.5" customHeight="1" x14ac:dyDescent="0.3"/>
    <row r="187" ht="16.5" customHeight="1" x14ac:dyDescent="0.3"/>
    <row r="188" ht="16.5" customHeight="1" x14ac:dyDescent="0.3"/>
    <row r="189" ht="16.5" customHeight="1" x14ac:dyDescent="0.3"/>
    <row r="190" ht="16.5" customHeight="1" x14ac:dyDescent="0.3"/>
    <row r="191" ht="16.5" customHeight="1" x14ac:dyDescent="0.3"/>
    <row r="192" ht="16.5" customHeight="1" x14ac:dyDescent="0.3"/>
    <row r="193" ht="16.5" customHeight="1" x14ac:dyDescent="0.3"/>
    <row r="194" ht="16.5" customHeight="1" x14ac:dyDescent="0.3"/>
    <row r="195" ht="16.5" customHeight="1" x14ac:dyDescent="0.3"/>
    <row r="196" ht="16.5" customHeight="1" x14ac:dyDescent="0.3"/>
    <row r="197" ht="16.5" customHeight="1" x14ac:dyDescent="0.3"/>
    <row r="198" ht="16.5" customHeight="1" x14ac:dyDescent="0.3"/>
    <row r="199" ht="16.5" customHeight="1" x14ac:dyDescent="0.3"/>
    <row r="200" ht="16.5" customHeight="1" x14ac:dyDescent="0.3"/>
    <row r="201" ht="16.5" customHeight="1" x14ac:dyDescent="0.3"/>
    <row r="202" ht="16.5" customHeight="1" x14ac:dyDescent="0.3"/>
    <row r="203" ht="16.5" customHeight="1" x14ac:dyDescent="0.3"/>
    <row r="204" ht="16.5" customHeight="1" x14ac:dyDescent="0.3"/>
    <row r="205" ht="16.5" customHeight="1" x14ac:dyDescent="0.3"/>
    <row r="206" ht="16.5" customHeight="1" x14ac:dyDescent="0.3"/>
    <row r="207" ht="16.5" customHeight="1" x14ac:dyDescent="0.3"/>
    <row r="208" ht="16.5" customHeight="1" x14ac:dyDescent="0.3"/>
    <row r="209" ht="16.5" customHeight="1" x14ac:dyDescent="0.3"/>
    <row r="210" ht="16.5" customHeight="1" x14ac:dyDescent="0.3"/>
    <row r="211" ht="16.5" customHeight="1" x14ac:dyDescent="0.3"/>
    <row r="212" ht="16.5" customHeight="1" x14ac:dyDescent="0.3"/>
    <row r="213" ht="16.5" customHeight="1" x14ac:dyDescent="0.3"/>
    <row r="214" ht="16.5" customHeight="1" x14ac:dyDescent="0.3"/>
    <row r="215" ht="16.5" customHeight="1" x14ac:dyDescent="0.3"/>
    <row r="216" ht="16.5" customHeight="1" x14ac:dyDescent="0.3"/>
    <row r="217" ht="16.5" customHeight="1" x14ac:dyDescent="0.3"/>
    <row r="218" ht="16.5" customHeight="1" x14ac:dyDescent="0.3"/>
    <row r="219" ht="16.5" customHeight="1" x14ac:dyDescent="0.3"/>
    <row r="220" ht="16.5" customHeight="1" x14ac:dyDescent="0.3"/>
    <row r="221" ht="16.5" customHeight="1" x14ac:dyDescent="0.3"/>
    <row r="222" ht="16.5" customHeight="1" x14ac:dyDescent="0.3"/>
    <row r="223" ht="16.5" customHeight="1" x14ac:dyDescent="0.3"/>
    <row r="224" ht="16.5" customHeight="1" x14ac:dyDescent="0.3"/>
    <row r="225" ht="16.5" customHeight="1" x14ac:dyDescent="0.3"/>
    <row r="226" ht="16.5" customHeight="1" x14ac:dyDescent="0.3"/>
    <row r="227" ht="16.5" customHeight="1" x14ac:dyDescent="0.3"/>
    <row r="228" ht="16.5" customHeight="1" x14ac:dyDescent="0.3"/>
    <row r="229" ht="16.5" customHeight="1" x14ac:dyDescent="0.3"/>
    <row r="230" ht="16.5" customHeight="1" x14ac:dyDescent="0.3"/>
    <row r="231" ht="16.5" customHeight="1" x14ac:dyDescent="0.3"/>
    <row r="232" ht="16.5" customHeight="1" x14ac:dyDescent="0.3"/>
    <row r="233" ht="16.5" customHeight="1" x14ac:dyDescent="0.3"/>
    <row r="234" ht="16.5" customHeight="1" x14ac:dyDescent="0.3"/>
    <row r="235" ht="16.5" customHeight="1" x14ac:dyDescent="0.3"/>
    <row r="236" ht="16.5" customHeight="1" x14ac:dyDescent="0.3"/>
    <row r="237" ht="16.5" customHeight="1" x14ac:dyDescent="0.3"/>
    <row r="238" ht="16.5" customHeight="1" x14ac:dyDescent="0.3"/>
    <row r="239" ht="16.5" customHeight="1" x14ac:dyDescent="0.3"/>
    <row r="240" ht="16.5" customHeight="1" x14ac:dyDescent="0.3"/>
    <row r="241" ht="16.5" customHeight="1" x14ac:dyDescent="0.3"/>
    <row r="242" ht="16.5" customHeight="1" x14ac:dyDescent="0.3"/>
    <row r="243" ht="16.5" customHeight="1" x14ac:dyDescent="0.3"/>
    <row r="244" ht="16.5" customHeight="1" x14ac:dyDescent="0.3"/>
    <row r="245" ht="16.5" customHeight="1" x14ac:dyDescent="0.3"/>
    <row r="246" ht="16.5" customHeight="1" x14ac:dyDescent="0.3"/>
    <row r="247" ht="16.5" customHeight="1" x14ac:dyDescent="0.3"/>
    <row r="248" ht="16.5" customHeight="1" x14ac:dyDescent="0.3"/>
    <row r="249" ht="16.5" customHeight="1" x14ac:dyDescent="0.3"/>
    <row r="250" ht="16.5" customHeight="1" x14ac:dyDescent="0.3"/>
    <row r="251" ht="16.5" customHeight="1" x14ac:dyDescent="0.3"/>
    <row r="252" ht="16.5" customHeight="1" x14ac:dyDescent="0.3"/>
    <row r="253" ht="16.5" customHeight="1" x14ac:dyDescent="0.3"/>
    <row r="254" ht="16.5" customHeight="1" x14ac:dyDescent="0.3"/>
    <row r="255" ht="16.5" customHeight="1" x14ac:dyDescent="0.3"/>
    <row r="256" ht="16.5" customHeight="1" x14ac:dyDescent="0.3"/>
    <row r="257" ht="16.5" customHeight="1" x14ac:dyDescent="0.3"/>
    <row r="258" ht="16.5" customHeight="1" x14ac:dyDescent="0.3"/>
    <row r="259" ht="16.5" customHeight="1" x14ac:dyDescent="0.3"/>
    <row r="260" ht="16.5" customHeight="1" x14ac:dyDescent="0.3"/>
    <row r="261" ht="16.5" customHeight="1" x14ac:dyDescent="0.3"/>
    <row r="262" ht="16.5" customHeight="1" x14ac:dyDescent="0.3"/>
    <row r="263" ht="16.5" customHeight="1" x14ac:dyDescent="0.3"/>
    <row r="264" ht="16.5" customHeight="1" x14ac:dyDescent="0.3"/>
    <row r="265" ht="16.5" customHeight="1" x14ac:dyDescent="0.3"/>
    <row r="266" ht="16.5" customHeight="1" x14ac:dyDescent="0.3"/>
    <row r="267" ht="16.5" customHeight="1" x14ac:dyDescent="0.3"/>
    <row r="268" ht="16.5" customHeight="1" x14ac:dyDescent="0.3"/>
    <row r="269" ht="16.5" customHeight="1" x14ac:dyDescent="0.3"/>
    <row r="270" ht="16.5" customHeight="1" x14ac:dyDescent="0.3"/>
    <row r="271" ht="16.5" customHeight="1" x14ac:dyDescent="0.3"/>
    <row r="272" ht="16.5" customHeight="1" x14ac:dyDescent="0.3"/>
    <row r="273" ht="16.5" customHeight="1" x14ac:dyDescent="0.3"/>
    <row r="274" ht="16.5" customHeight="1" x14ac:dyDescent="0.3"/>
    <row r="275" ht="16.5" customHeight="1" x14ac:dyDescent="0.3"/>
    <row r="276" ht="16.5" customHeight="1" x14ac:dyDescent="0.3"/>
    <row r="277" ht="16.5" customHeight="1" x14ac:dyDescent="0.3"/>
    <row r="278" ht="16.5" customHeight="1" x14ac:dyDescent="0.3"/>
    <row r="279" ht="16.5" customHeight="1" x14ac:dyDescent="0.3"/>
    <row r="280" ht="16.5" customHeight="1" x14ac:dyDescent="0.3"/>
    <row r="281" ht="16.5" customHeight="1" x14ac:dyDescent="0.3"/>
    <row r="282" ht="16.5" customHeight="1" x14ac:dyDescent="0.3"/>
    <row r="283" ht="16.5" customHeight="1" x14ac:dyDescent="0.3"/>
    <row r="284" ht="16.5" customHeight="1" x14ac:dyDescent="0.3"/>
    <row r="285" ht="16.5" customHeight="1" x14ac:dyDescent="0.3"/>
    <row r="286" ht="16.5" customHeight="1" x14ac:dyDescent="0.3"/>
    <row r="287" ht="16.5" customHeight="1" x14ac:dyDescent="0.3"/>
    <row r="288" ht="16.5" customHeight="1" x14ac:dyDescent="0.3"/>
    <row r="289" ht="16.5" customHeight="1" x14ac:dyDescent="0.3"/>
    <row r="290" ht="16.5" customHeight="1" x14ac:dyDescent="0.3"/>
    <row r="291" ht="16.5" customHeight="1" x14ac:dyDescent="0.3"/>
    <row r="292" ht="16.5" customHeight="1" x14ac:dyDescent="0.3"/>
    <row r="293" ht="16.5" customHeight="1" x14ac:dyDescent="0.3"/>
    <row r="294" ht="16.5" customHeight="1" x14ac:dyDescent="0.3"/>
    <row r="295" ht="16.5" customHeight="1" x14ac:dyDescent="0.3"/>
    <row r="296" ht="16.5" customHeight="1" x14ac:dyDescent="0.3"/>
    <row r="297" ht="16.5" customHeight="1" x14ac:dyDescent="0.3"/>
    <row r="298" ht="16.5" customHeight="1" x14ac:dyDescent="0.3"/>
    <row r="299" ht="16.5" customHeight="1" x14ac:dyDescent="0.3"/>
    <row r="300" ht="16.5" customHeight="1" x14ac:dyDescent="0.3"/>
    <row r="301" ht="16.5" customHeight="1" x14ac:dyDescent="0.3"/>
    <row r="302" ht="16.5" customHeight="1" x14ac:dyDescent="0.3"/>
    <row r="303" ht="16.5" customHeight="1" x14ac:dyDescent="0.3"/>
    <row r="304" ht="16.5" customHeight="1" x14ac:dyDescent="0.3"/>
    <row r="305" ht="16.5" customHeight="1" x14ac:dyDescent="0.3"/>
    <row r="306" ht="16.5" customHeight="1" x14ac:dyDescent="0.3"/>
    <row r="307" ht="16.5" customHeight="1" x14ac:dyDescent="0.3"/>
    <row r="308" ht="16.5" customHeight="1" x14ac:dyDescent="0.3"/>
    <row r="309" ht="16.5" customHeight="1" x14ac:dyDescent="0.3"/>
    <row r="310" ht="16.5" customHeight="1" x14ac:dyDescent="0.3"/>
    <row r="311" ht="16.5" customHeight="1" x14ac:dyDescent="0.3"/>
    <row r="312" ht="16.5" customHeight="1" x14ac:dyDescent="0.3"/>
    <row r="313" ht="16.5" customHeight="1" x14ac:dyDescent="0.3"/>
    <row r="314" ht="16.5" customHeight="1" x14ac:dyDescent="0.3"/>
    <row r="315" ht="16.5" customHeight="1" x14ac:dyDescent="0.3"/>
    <row r="316" ht="16.5" customHeight="1" x14ac:dyDescent="0.3"/>
    <row r="317" ht="16.5" customHeight="1" x14ac:dyDescent="0.3"/>
    <row r="318" ht="16.5" customHeight="1" x14ac:dyDescent="0.3"/>
    <row r="319" ht="16.5" customHeight="1" x14ac:dyDescent="0.3"/>
    <row r="320" ht="16.5" customHeight="1" x14ac:dyDescent="0.3"/>
    <row r="321" ht="16.5" customHeight="1" x14ac:dyDescent="0.3"/>
    <row r="322" ht="16.5" customHeight="1" x14ac:dyDescent="0.3"/>
    <row r="323" ht="16.5" customHeight="1" x14ac:dyDescent="0.3"/>
    <row r="324" ht="16.5" customHeight="1" x14ac:dyDescent="0.3"/>
    <row r="325" ht="16.5" customHeight="1" x14ac:dyDescent="0.3"/>
    <row r="326" ht="16.5" customHeight="1" x14ac:dyDescent="0.3"/>
    <row r="327" ht="16.5" customHeight="1" x14ac:dyDescent="0.3"/>
    <row r="328" ht="16.5" customHeight="1" x14ac:dyDescent="0.3"/>
    <row r="329" ht="16.5" customHeight="1" x14ac:dyDescent="0.3"/>
    <row r="330" ht="16.5" customHeight="1" x14ac:dyDescent="0.3"/>
    <row r="331" ht="16.5" customHeight="1" x14ac:dyDescent="0.3"/>
    <row r="332" ht="16.5" customHeight="1" x14ac:dyDescent="0.3"/>
    <row r="333" ht="16.5" customHeight="1" x14ac:dyDescent="0.3"/>
    <row r="334" ht="16.5" customHeight="1" x14ac:dyDescent="0.3"/>
    <row r="335" ht="16.5" customHeight="1" x14ac:dyDescent="0.3"/>
    <row r="336" ht="16.5" customHeight="1" x14ac:dyDescent="0.3"/>
    <row r="337" ht="16.5" customHeight="1" x14ac:dyDescent="0.3"/>
    <row r="338" ht="16.5" customHeight="1" x14ac:dyDescent="0.3"/>
    <row r="339" ht="16.5" customHeight="1" x14ac:dyDescent="0.3"/>
    <row r="340" ht="16.5" customHeight="1" x14ac:dyDescent="0.3"/>
    <row r="341" ht="16.5" customHeight="1" x14ac:dyDescent="0.3"/>
    <row r="342" ht="16.5" customHeight="1" x14ac:dyDescent="0.3"/>
    <row r="343" ht="16.5" customHeight="1" x14ac:dyDescent="0.3"/>
    <row r="344" ht="16.5" customHeight="1" x14ac:dyDescent="0.3"/>
    <row r="345" ht="16.5" customHeight="1" x14ac:dyDescent="0.3"/>
    <row r="346" ht="16.5" customHeight="1" x14ac:dyDescent="0.3"/>
    <row r="347" ht="16.5" customHeight="1" x14ac:dyDescent="0.3"/>
    <row r="348" ht="16.5" customHeight="1" x14ac:dyDescent="0.3"/>
    <row r="349" ht="16.5" customHeight="1" x14ac:dyDescent="0.3"/>
    <row r="350" ht="16.5" customHeight="1" x14ac:dyDescent="0.3"/>
    <row r="351" ht="16.5" customHeight="1" x14ac:dyDescent="0.3"/>
    <row r="352" ht="16.5" customHeight="1" x14ac:dyDescent="0.3"/>
    <row r="353" ht="16.5" customHeight="1" x14ac:dyDescent="0.3"/>
    <row r="354" ht="16.5" customHeight="1" x14ac:dyDescent="0.3"/>
    <row r="355" ht="16.5" customHeight="1" x14ac:dyDescent="0.3"/>
    <row r="356" ht="16.5" customHeight="1" x14ac:dyDescent="0.3"/>
    <row r="357" ht="16.5" customHeight="1" x14ac:dyDescent="0.3"/>
    <row r="358" ht="16.5" customHeight="1" x14ac:dyDescent="0.3"/>
    <row r="359" ht="16.5" customHeight="1" x14ac:dyDescent="0.3"/>
    <row r="360" ht="16.5" customHeight="1" x14ac:dyDescent="0.3"/>
    <row r="361" ht="16.5" customHeight="1" x14ac:dyDescent="0.3"/>
    <row r="362" ht="16.5" customHeight="1" x14ac:dyDescent="0.3"/>
    <row r="363" ht="16.5" customHeight="1" x14ac:dyDescent="0.3"/>
    <row r="364" ht="16.5" customHeight="1" x14ac:dyDescent="0.3"/>
    <row r="365" ht="16.5" customHeight="1" x14ac:dyDescent="0.3"/>
    <row r="366" ht="16.5" customHeight="1" x14ac:dyDescent="0.3"/>
    <row r="367" ht="16.5" customHeight="1" x14ac:dyDescent="0.3"/>
    <row r="368" ht="16.5" customHeight="1" x14ac:dyDescent="0.3"/>
    <row r="369" ht="16.5" customHeight="1" x14ac:dyDescent="0.3"/>
    <row r="370" ht="16.5" customHeight="1" x14ac:dyDescent="0.3"/>
    <row r="371" ht="16.5" customHeight="1" x14ac:dyDescent="0.3"/>
    <row r="372" ht="16.5" customHeight="1" x14ac:dyDescent="0.3"/>
    <row r="373" ht="16.5" customHeight="1" x14ac:dyDescent="0.3"/>
    <row r="374" ht="16.5" customHeight="1" x14ac:dyDescent="0.3"/>
    <row r="375" ht="16.5" customHeight="1" x14ac:dyDescent="0.3"/>
    <row r="376" ht="16.5" customHeight="1" x14ac:dyDescent="0.3"/>
    <row r="377" ht="16.5" customHeight="1" x14ac:dyDescent="0.3"/>
    <row r="378" ht="16.5" customHeight="1" x14ac:dyDescent="0.3"/>
    <row r="379" ht="16.5" customHeight="1" x14ac:dyDescent="0.3"/>
    <row r="380" ht="16.5" customHeight="1" x14ac:dyDescent="0.3"/>
    <row r="381" ht="16.5" customHeight="1" x14ac:dyDescent="0.3"/>
    <row r="382" ht="16.5" customHeight="1" x14ac:dyDescent="0.3"/>
    <row r="383" ht="16.5" customHeight="1" x14ac:dyDescent="0.3"/>
    <row r="384" ht="16.5" customHeight="1" x14ac:dyDescent="0.3"/>
    <row r="385" ht="16.5" customHeight="1" x14ac:dyDescent="0.3"/>
    <row r="386" ht="16.5" customHeight="1" x14ac:dyDescent="0.3"/>
    <row r="387" ht="16.5" customHeight="1" x14ac:dyDescent="0.3"/>
    <row r="388" ht="16.5" customHeight="1" x14ac:dyDescent="0.3"/>
    <row r="389" ht="16.5" customHeight="1" x14ac:dyDescent="0.3"/>
    <row r="390" ht="16.5" customHeight="1" x14ac:dyDescent="0.3"/>
    <row r="391" ht="16.5" customHeight="1" x14ac:dyDescent="0.3"/>
    <row r="392" ht="16.5" customHeight="1" x14ac:dyDescent="0.3"/>
    <row r="393" ht="16.5" customHeight="1" x14ac:dyDescent="0.3"/>
    <row r="394" ht="16.5" customHeight="1" x14ac:dyDescent="0.3"/>
    <row r="395" ht="16.5" customHeight="1" x14ac:dyDescent="0.3"/>
    <row r="396" ht="16.5" customHeight="1" x14ac:dyDescent="0.3"/>
    <row r="397" ht="16.5" customHeight="1" x14ac:dyDescent="0.3"/>
    <row r="398" ht="16.5" customHeight="1" x14ac:dyDescent="0.3"/>
    <row r="399" ht="16.5" customHeight="1" x14ac:dyDescent="0.3"/>
    <row r="400" ht="16.5" customHeight="1" x14ac:dyDescent="0.3"/>
    <row r="401" ht="16.5" customHeight="1" x14ac:dyDescent="0.3"/>
    <row r="402" ht="16.5" customHeight="1" x14ac:dyDescent="0.3"/>
    <row r="403" ht="16.5" customHeight="1" x14ac:dyDescent="0.3"/>
    <row r="404" ht="16.5" customHeight="1" x14ac:dyDescent="0.3"/>
    <row r="405" ht="16.5" customHeight="1" x14ac:dyDescent="0.3"/>
    <row r="406" ht="16.5" customHeight="1" x14ac:dyDescent="0.3"/>
    <row r="407" ht="16.5" customHeight="1" x14ac:dyDescent="0.3"/>
    <row r="408" ht="16.5" customHeight="1" x14ac:dyDescent="0.3"/>
    <row r="409" ht="16.5" customHeight="1" x14ac:dyDescent="0.3"/>
    <row r="410" ht="16.5" customHeight="1" x14ac:dyDescent="0.3"/>
    <row r="411" ht="16.5" customHeight="1" x14ac:dyDescent="0.3"/>
    <row r="412" ht="16.5" customHeight="1" x14ac:dyDescent="0.3"/>
    <row r="413" ht="16.5" customHeight="1" x14ac:dyDescent="0.3"/>
    <row r="414" ht="16.5" customHeight="1" x14ac:dyDescent="0.3"/>
    <row r="415" ht="16.5" customHeight="1" x14ac:dyDescent="0.3"/>
    <row r="416" ht="16.5" customHeight="1" x14ac:dyDescent="0.3"/>
    <row r="417" ht="16.5" customHeight="1" x14ac:dyDescent="0.3"/>
    <row r="418" ht="16.5" customHeight="1" x14ac:dyDescent="0.3"/>
    <row r="419" ht="16.5" customHeight="1" x14ac:dyDescent="0.3"/>
    <row r="420" ht="16.5" customHeight="1" x14ac:dyDescent="0.3"/>
    <row r="421" ht="16.5" customHeight="1" x14ac:dyDescent="0.3"/>
    <row r="422" ht="16.5" customHeight="1" x14ac:dyDescent="0.3"/>
    <row r="423" ht="16.5" customHeight="1" x14ac:dyDescent="0.3"/>
    <row r="424" ht="16.5" customHeight="1" x14ac:dyDescent="0.3"/>
    <row r="425" ht="16.5" customHeight="1" x14ac:dyDescent="0.3"/>
    <row r="426" ht="16.5" customHeight="1" x14ac:dyDescent="0.3"/>
    <row r="427" ht="16.5" customHeight="1" x14ac:dyDescent="0.3"/>
    <row r="428" ht="16.5" customHeight="1" x14ac:dyDescent="0.3"/>
    <row r="429" ht="16.5" customHeight="1" x14ac:dyDescent="0.3"/>
    <row r="430" ht="16.5" customHeight="1" x14ac:dyDescent="0.3"/>
    <row r="431" ht="16.5" customHeight="1" x14ac:dyDescent="0.3"/>
    <row r="432" ht="16.5" customHeight="1" x14ac:dyDescent="0.3"/>
    <row r="433" ht="16.5" customHeight="1" x14ac:dyDescent="0.3"/>
    <row r="434" ht="16.5" customHeight="1" x14ac:dyDescent="0.3"/>
    <row r="435" ht="16.5" customHeight="1" x14ac:dyDescent="0.3"/>
    <row r="436" ht="16.5" customHeight="1" x14ac:dyDescent="0.3"/>
    <row r="437" ht="16.5" customHeight="1" x14ac:dyDescent="0.3"/>
    <row r="438" ht="16.5" customHeight="1" x14ac:dyDescent="0.3"/>
    <row r="439" ht="16.5" customHeight="1" x14ac:dyDescent="0.3"/>
    <row r="440" ht="16.5" customHeight="1" x14ac:dyDescent="0.3"/>
    <row r="441" ht="16.5" customHeight="1" x14ac:dyDescent="0.3"/>
    <row r="442" ht="16.5" customHeight="1" x14ac:dyDescent="0.3"/>
    <row r="443" ht="16.5" customHeight="1" x14ac:dyDescent="0.3"/>
    <row r="444" ht="16.5" customHeight="1" x14ac:dyDescent="0.3"/>
    <row r="445" ht="16.5" customHeight="1" x14ac:dyDescent="0.3"/>
    <row r="446" ht="16.5" customHeight="1" x14ac:dyDescent="0.3"/>
    <row r="447" ht="16.5" customHeight="1" x14ac:dyDescent="0.3"/>
    <row r="448" ht="16.5" customHeight="1" x14ac:dyDescent="0.3"/>
    <row r="449" ht="16.5" customHeight="1" x14ac:dyDescent="0.3"/>
    <row r="450" ht="16.5" customHeight="1" x14ac:dyDescent="0.3"/>
    <row r="451" ht="16.5" customHeight="1" x14ac:dyDescent="0.3"/>
    <row r="452" ht="16.5" customHeight="1" x14ac:dyDescent="0.3"/>
    <row r="453" ht="16.5" customHeight="1" x14ac:dyDescent="0.3"/>
    <row r="454" ht="16.5" customHeight="1" x14ac:dyDescent="0.3"/>
    <row r="455" ht="16.5" customHeight="1" x14ac:dyDescent="0.3"/>
    <row r="456" ht="16.5" customHeight="1" x14ac:dyDescent="0.3"/>
    <row r="457" ht="16.5" customHeight="1" x14ac:dyDescent="0.3"/>
    <row r="458" ht="16.5" customHeight="1" x14ac:dyDescent="0.3"/>
    <row r="459" ht="16.5" customHeight="1" x14ac:dyDescent="0.3"/>
    <row r="460" ht="16.5" customHeight="1" x14ac:dyDescent="0.3"/>
    <row r="461" ht="16.5" customHeight="1" x14ac:dyDescent="0.3"/>
    <row r="462" ht="16.5" customHeight="1" x14ac:dyDescent="0.3"/>
    <row r="463" ht="16.5" customHeight="1" x14ac:dyDescent="0.3"/>
    <row r="464" ht="16.5" customHeight="1" x14ac:dyDescent="0.3"/>
    <row r="465" ht="16.5" customHeight="1" x14ac:dyDescent="0.3"/>
    <row r="466" ht="16.5" customHeight="1" x14ac:dyDescent="0.3"/>
    <row r="467" ht="16.5" customHeight="1" x14ac:dyDescent="0.3"/>
    <row r="468" ht="16.5" customHeight="1" x14ac:dyDescent="0.3"/>
    <row r="469" ht="16.5" customHeight="1" x14ac:dyDescent="0.3"/>
    <row r="470" ht="16.5" customHeight="1" x14ac:dyDescent="0.3"/>
    <row r="471" ht="16.5" customHeight="1" x14ac:dyDescent="0.3"/>
    <row r="472" ht="16.5" customHeight="1" x14ac:dyDescent="0.3"/>
    <row r="473" ht="16.5" customHeight="1" x14ac:dyDescent="0.3"/>
    <row r="474" ht="16.5" customHeight="1" x14ac:dyDescent="0.3"/>
    <row r="475" ht="16.5" customHeight="1" x14ac:dyDescent="0.3"/>
    <row r="476" ht="16.5" customHeight="1" x14ac:dyDescent="0.3"/>
    <row r="477" ht="16.5" customHeight="1" x14ac:dyDescent="0.3"/>
    <row r="478" ht="16.5" customHeight="1" x14ac:dyDescent="0.3"/>
    <row r="479" ht="16.5" customHeight="1" x14ac:dyDescent="0.3"/>
    <row r="480" ht="16.5" customHeight="1" x14ac:dyDescent="0.3"/>
    <row r="481" ht="16.5" customHeight="1" x14ac:dyDescent="0.3"/>
    <row r="482" ht="16.5" customHeight="1" x14ac:dyDescent="0.3"/>
    <row r="483" ht="16.5" customHeight="1" x14ac:dyDescent="0.3"/>
    <row r="484" ht="16.5" customHeight="1" x14ac:dyDescent="0.3"/>
    <row r="485" ht="16.5" customHeight="1" x14ac:dyDescent="0.3"/>
    <row r="486" ht="16.5" customHeight="1" x14ac:dyDescent="0.3"/>
    <row r="487" ht="16.5" customHeight="1" x14ac:dyDescent="0.3"/>
    <row r="488" ht="16.5" customHeight="1" x14ac:dyDescent="0.3"/>
    <row r="489" ht="16.5" customHeight="1" x14ac:dyDescent="0.3"/>
    <row r="490" ht="16.5" customHeight="1" x14ac:dyDescent="0.3"/>
    <row r="491" ht="16.5" customHeight="1" x14ac:dyDescent="0.3"/>
    <row r="492" ht="16.5" customHeight="1" x14ac:dyDescent="0.3"/>
    <row r="493" ht="16.5" customHeight="1" x14ac:dyDescent="0.3"/>
    <row r="494" ht="16.5" customHeight="1" x14ac:dyDescent="0.3"/>
    <row r="495" ht="16.5" customHeight="1" x14ac:dyDescent="0.3"/>
    <row r="496" ht="16.5" customHeight="1" x14ac:dyDescent="0.3"/>
    <row r="497" ht="16.5" customHeight="1" x14ac:dyDescent="0.3"/>
    <row r="498" ht="16.5" customHeight="1" x14ac:dyDescent="0.3"/>
    <row r="499" ht="16.5" customHeight="1" x14ac:dyDescent="0.3"/>
    <row r="500" ht="16.5" customHeight="1" x14ac:dyDescent="0.3"/>
    <row r="501" ht="16.5" customHeight="1" x14ac:dyDescent="0.3"/>
    <row r="502" ht="16.5" customHeight="1" x14ac:dyDescent="0.3"/>
    <row r="503" ht="16.5" customHeight="1" x14ac:dyDescent="0.3"/>
    <row r="504" ht="16.5" customHeight="1" x14ac:dyDescent="0.3"/>
    <row r="505" ht="16.5" customHeight="1" x14ac:dyDescent="0.3"/>
    <row r="506" ht="16.5" customHeight="1" x14ac:dyDescent="0.3"/>
    <row r="507" ht="16.5" customHeight="1" x14ac:dyDescent="0.3"/>
    <row r="508" ht="16.5" customHeight="1" x14ac:dyDescent="0.3"/>
    <row r="509" ht="16.5" customHeight="1" x14ac:dyDescent="0.3"/>
    <row r="510" ht="16.5" customHeight="1" x14ac:dyDescent="0.3"/>
    <row r="511" ht="16.5" customHeight="1" x14ac:dyDescent="0.3"/>
    <row r="512" ht="16.5" customHeight="1" x14ac:dyDescent="0.3"/>
    <row r="513" ht="16.5" customHeight="1" x14ac:dyDescent="0.3"/>
    <row r="514" ht="16.5" customHeight="1" x14ac:dyDescent="0.3"/>
    <row r="515" ht="16.5" customHeight="1" x14ac:dyDescent="0.3"/>
    <row r="516" ht="16.5" customHeight="1" x14ac:dyDescent="0.3"/>
    <row r="517" ht="16.5" customHeight="1" x14ac:dyDescent="0.3"/>
    <row r="518" ht="16.5" customHeight="1" x14ac:dyDescent="0.3"/>
    <row r="519" ht="16.5" customHeight="1" x14ac:dyDescent="0.3"/>
    <row r="520" ht="16.5" customHeight="1" x14ac:dyDescent="0.3"/>
    <row r="521" ht="16.5" customHeight="1" x14ac:dyDescent="0.3"/>
    <row r="522" ht="16.5" customHeight="1" x14ac:dyDescent="0.3"/>
    <row r="523" ht="16.5" customHeight="1" x14ac:dyDescent="0.3"/>
    <row r="524" ht="16.5" customHeight="1" x14ac:dyDescent="0.3"/>
    <row r="525" ht="16.5" customHeight="1" x14ac:dyDescent="0.3"/>
    <row r="526" ht="16.5" customHeight="1" x14ac:dyDescent="0.3"/>
    <row r="527" ht="16.5" customHeight="1" x14ac:dyDescent="0.3"/>
    <row r="528" ht="16.5" customHeight="1" x14ac:dyDescent="0.3"/>
    <row r="529" ht="16.5" customHeight="1" x14ac:dyDescent="0.3"/>
    <row r="530" ht="16.5" customHeight="1" x14ac:dyDescent="0.3"/>
    <row r="531" ht="16.5" customHeight="1" x14ac:dyDescent="0.3"/>
    <row r="532" ht="16.5" customHeight="1" x14ac:dyDescent="0.3"/>
    <row r="533" ht="16.5" customHeight="1" x14ac:dyDescent="0.3"/>
    <row r="534" ht="16.5" customHeight="1" x14ac:dyDescent="0.3"/>
    <row r="535" ht="16.5" customHeight="1" x14ac:dyDescent="0.3"/>
    <row r="536" ht="16.5" customHeight="1" x14ac:dyDescent="0.3"/>
    <row r="537" ht="16.5" customHeight="1" x14ac:dyDescent="0.3"/>
    <row r="538" ht="16.5" customHeight="1" x14ac:dyDescent="0.3"/>
    <row r="539" ht="16.5" customHeight="1" x14ac:dyDescent="0.3"/>
    <row r="540" ht="16.5" customHeight="1" x14ac:dyDescent="0.3"/>
    <row r="541" ht="16.5" customHeight="1" x14ac:dyDescent="0.3"/>
    <row r="542" ht="16.5" customHeight="1" x14ac:dyDescent="0.3"/>
    <row r="543" ht="16.5" customHeight="1" x14ac:dyDescent="0.3"/>
    <row r="544" ht="16.5" customHeight="1" x14ac:dyDescent="0.3"/>
    <row r="545" ht="16.5" customHeight="1" x14ac:dyDescent="0.3"/>
    <row r="546" ht="16.5" customHeight="1" x14ac:dyDescent="0.3"/>
    <row r="547" ht="16.5" customHeight="1" x14ac:dyDescent="0.3"/>
    <row r="548" ht="16.5" customHeight="1" x14ac:dyDescent="0.3"/>
    <row r="549" ht="16.5" customHeight="1" x14ac:dyDescent="0.3"/>
    <row r="550" ht="16.5" customHeight="1" x14ac:dyDescent="0.3"/>
    <row r="551" ht="16.5" customHeight="1" x14ac:dyDescent="0.3"/>
    <row r="552" ht="16.5" customHeight="1" x14ac:dyDescent="0.3"/>
    <row r="553" ht="16.5" customHeight="1" x14ac:dyDescent="0.3"/>
    <row r="554" ht="16.5" customHeight="1" x14ac:dyDescent="0.3"/>
    <row r="555" ht="16.5" customHeight="1" x14ac:dyDescent="0.3"/>
    <row r="556" ht="16.5" customHeight="1" x14ac:dyDescent="0.3"/>
    <row r="557" ht="16.5" customHeight="1" x14ac:dyDescent="0.3"/>
    <row r="558" ht="16.5" customHeight="1" x14ac:dyDescent="0.3"/>
    <row r="559" ht="16.5" customHeight="1" x14ac:dyDescent="0.3"/>
    <row r="560" ht="16.5" customHeight="1" x14ac:dyDescent="0.3"/>
    <row r="561" ht="16.5" customHeight="1" x14ac:dyDescent="0.3"/>
    <row r="562" ht="16.5" customHeight="1" x14ac:dyDescent="0.3"/>
    <row r="563" ht="16.5" customHeight="1" x14ac:dyDescent="0.3"/>
    <row r="564" ht="16.5" customHeight="1" x14ac:dyDescent="0.3"/>
    <row r="565" ht="16.5" customHeight="1" x14ac:dyDescent="0.3"/>
    <row r="566" ht="16.5" customHeight="1" x14ac:dyDescent="0.3"/>
    <row r="567" ht="16.5" customHeight="1" x14ac:dyDescent="0.3"/>
    <row r="568" ht="16.5" customHeight="1" x14ac:dyDescent="0.3"/>
    <row r="569" ht="16.5" customHeight="1" x14ac:dyDescent="0.3"/>
    <row r="570" ht="16.5" customHeight="1" x14ac:dyDescent="0.3"/>
    <row r="571" ht="16.5" customHeight="1" x14ac:dyDescent="0.3"/>
    <row r="572" ht="16.5" customHeight="1" x14ac:dyDescent="0.3"/>
    <row r="573" ht="16.5" customHeight="1" x14ac:dyDescent="0.3"/>
    <row r="574" ht="16.5" customHeight="1" x14ac:dyDescent="0.3"/>
    <row r="575" ht="16.5" customHeight="1" x14ac:dyDescent="0.3"/>
    <row r="576" ht="16.5" customHeight="1" x14ac:dyDescent="0.3"/>
    <row r="577" ht="16.5" customHeight="1" x14ac:dyDescent="0.3"/>
    <row r="578" ht="16.5" customHeight="1" x14ac:dyDescent="0.3"/>
    <row r="579" ht="16.5" customHeight="1" x14ac:dyDescent="0.3"/>
    <row r="580" ht="16.5" customHeight="1" x14ac:dyDescent="0.3"/>
    <row r="581" ht="16.5" customHeight="1" x14ac:dyDescent="0.3"/>
    <row r="582" ht="16.5" customHeight="1" x14ac:dyDescent="0.3"/>
    <row r="583" ht="16.5" customHeight="1" x14ac:dyDescent="0.3"/>
    <row r="584" ht="16.5" customHeight="1" x14ac:dyDescent="0.3"/>
    <row r="585" ht="16.5" customHeight="1" x14ac:dyDescent="0.3"/>
    <row r="586" ht="16.5" customHeight="1" x14ac:dyDescent="0.3"/>
    <row r="587" ht="16.5" customHeight="1" x14ac:dyDescent="0.3"/>
    <row r="588" ht="16.5" customHeight="1" x14ac:dyDescent="0.3"/>
    <row r="589" ht="16.5" customHeight="1" x14ac:dyDescent="0.3"/>
    <row r="590" ht="16.5" customHeight="1" x14ac:dyDescent="0.3"/>
    <row r="591" ht="16.5" customHeight="1" x14ac:dyDescent="0.3"/>
    <row r="592" ht="16.5" customHeight="1" x14ac:dyDescent="0.3"/>
    <row r="593" ht="16.5" customHeight="1" x14ac:dyDescent="0.3"/>
    <row r="594" ht="16.5" customHeight="1" x14ac:dyDescent="0.3"/>
    <row r="595" ht="16.5" customHeight="1" x14ac:dyDescent="0.3"/>
    <row r="596" ht="16.5" customHeight="1" x14ac:dyDescent="0.3"/>
    <row r="597" ht="16.5" customHeight="1" x14ac:dyDescent="0.3"/>
    <row r="598" ht="16.5" customHeight="1" x14ac:dyDescent="0.3"/>
    <row r="599" ht="16.5" customHeight="1" x14ac:dyDescent="0.3"/>
    <row r="600" ht="16.5" customHeight="1" x14ac:dyDescent="0.3"/>
    <row r="601" ht="16.5" customHeight="1" x14ac:dyDescent="0.3"/>
    <row r="602" ht="16.5" customHeight="1" x14ac:dyDescent="0.3"/>
    <row r="603" ht="16.5" customHeight="1" x14ac:dyDescent="0.3"/>
    <row r="604" ht="16.5" customHeight="1" x14ac:dyDescent="0.3"/>
    <row r="605" ht="16.5" customHeight="1" x14ac:dyDescent="0.3"/>
    <row r="606" ht="16.5" customHeight="1" x14ac:dyDescent="0.3"/>
    <row r="607" ht="16.5" customHeight="1" x14ac:dyDescent="0.3"/>
    <row r="608" ht="16.5" customHeight="1" x14ac:dyDescent="0.3"/>
    <row r="609" ht="16.5" customHeight="1" x14ac:dyDescent="0.3"/>
    <row r="610" ht="16.5" customHeight="1" x14ac:dyDescent="0.3"/>
    <row r="611" ht="16.5" customHeight="1" x14ac:dyDescent="0.3"/>
    <row r="612" ht="16.5" customHeight="1" x14ac:dyDescent="0.3"/>
    <row r="613" ht="16.5" customHeight="1" x14ac:dyDescent="0.3"/>
    <row r="614" ht="16.5" customHeight="1" x14ac:dyDescent="0.3"/>
    <row r="615" ht="16.5" customHeight="1" x14ac:dyDescent="0.3"/>
    <row r="616" ht="16.5" customHeight="1" x14ac:dyDescent="0.3"/>
    <row r="617" ht="16.5" customHeight="1" x14ac:dyDescent="0.3"/>
    <row r="618" ht="16.5" customHeight="1" x14ac:dyDescent="0.3"/>
    <row r="619" ht="16.5" customHeight="1" x14ac:dyDescent="0.3"/>
    <row r="620" ht="16.5" customHeight="1" x14ac:dyDescent="0.3"/>
    <row r="621" ht="16.5" customHeight="1" x14ac:dyDescent="0.3"/>
    <row r="622" ht="16.5" customHeight="1" x14ac:dyDescent="0.3"/>
    <row r="623" ht="16.5" customHeight="1" x14ac:dyDescent="0.3"/>
    <row r="624" ht="16.5" customHeight="1" x14ac:dyDescent="0.3"/>
    <row r="625" ht="16.5" customHeight="1" x14ac:dyDescent="0.3"/>
    <row r="626" ht="16.5" customHeight="1" x14ac:dyDescent="0.3"/>
    <row r="627" ht="16.5" customHeight="1" x14ac:dyDescent="0.3"/>
    <row r="628" ht="16.5" customHeight="1" x14ac:dyDescent="0.3"/>
    <row r="629" ht="16.5" customHeight="1" x14ac:dyDescent="0.3"/>
    <row r="630" ht="16.5" customHeight="1" x14ac:dyDescent="0.3"/>
    <row r="631" ht="16.5" customHeight="1" x14ac:dyDescent="0.3"/>
    <row r="632" ht="16.5" customHeight="1" x14ac:dyDescent="0.3"/>
    <row r="633" ht="16.5" customHeight="1" x14ac:dyDescent="0.3"/>
    <row r="634" ht="16.5" customHeight="1" x14ac:dyDescent="0.3"/>
    <row r="635" ht="16.5" customHeight="1" x14ac:dyDescent="0.3"/>
    <row r="636" ht="16.5" customHeight="1" x14ac:dyDescent="0.3"/>
    <row r="637" ht="16.5" customHeight="1" x14ac:dyDescent="0.3"/>
    <row r="638" ht="16.5" customHeight="1" x14ac:dyDescent="0.3"/>
    <row r="639" ht="16.5" customHeight="1" x14ac:dyDescent="0.3"/>
    <row r="640" ht="16.5" customHeight="1" x14ac:dyDescent="0.3"/>
    <row r="641" ht="16.5" customHeight="1" x14ac:dyDescent="0.3"/>
    <row r="642" ht="16.5" customHeight="1" x14ac:dyDescent="0.3"/>
    <row r="643" ht="16.5" customHeight="1" x14ac:dyDescent="0.3"/>
    <row r="644" ht="16.5" customHeight="1" x14ac:dyDescent="0.3"/>
    <row r="645" ht="16.5" customHeight="1" x14ac:dyDescent="0.3"/>
    <row r="646" ht="16.5" customHeight="1" x14ac:dyDescent="0.3"/>
    <row r="647" ht="16.5" customHeight="1" x14ac:dyDescent="0.3"/>
    <row r="648" ht="16.5" customHeight="1" x14ac:dyDescent="0.3"/>
    <row r="649" ht="16.5" customHeight="1" x14ac:dyDescent="0.3"/>
    <row r="650" ht="16.5" customHeight="1" x14ac:dyDescent="0.3"/>
    <row r="651" ht="16.5" customHeight="1" x14ac:dyDescent="0.3"/>
    <row r="652" ht="16.5" customHeight="1" x14ac:dyDescent="0.3"/>
    <row r="653" ht="16.5" customHeight="1" x14ac:dyDescent="0.3"/>
    <row r="654" ht="16.5" customHeight="1" x14ac:dyDescent="0.3"/>
    <row r="655" ht="16.5" customHeight="1" x14ac:dyDescent="0.3"/>
    <row r="656" ht="16.5" customHeight="1" x14ac:dyDescent="0.3"/>
    <row r="657" ht="16.5" customHeight="1" x14ac:dyDescent="0.3"/>
    <row r="658" ht="16.5" customHeight="1" x14ac:dyDescent="0.3"/>
    <row r="659" ht="16.5" customHeight="1" x14ac:dyDescent="0.3"/>
    <row r="660" ht="16.5" customHeight="1" x14ac:dyDescent="0.3"/>
    <row r="661" ht="16.5" customHeight="1" x14ac:dyDescent="0.3"/>
    <row r="662" ht="16.5" customHeight="1" x14ac:dyDescent="0.3"/>
    <row r="663" ht="16.5" customHeight="1" x14ac:dyDescent="0.3"/>
    <row r="664" ht="16.5" customHeight="1" x14ac:dyDescent="0.3"/>
    <row r="665" ht="16.5" customHeight="1" x14ac:dyDescent="0.3"/>
    <row r="666" ht="16.5" customHeight="1" x14ac:dyDescent="0.3"/>
    <row r="667" ht="16.5" customHeight="1" x14ac:dyDescent="0.3"/>
    <row r="668" ht="16.5" customHeight="1" x14ac:dyDescent="0.3"/>
    <row r="669" ht="16.5" customHeight="1" x14ac:dyDescent="0.3"/>
    <row r="670" ht="16.5" customHeight="1" x14ac:dyDescent="0.3"/>
    <row r="671" ht="16.5" customHeight="1" x14ac:dyDescent="0.3"/>
    <row r="672" ht="16.5" customHeight="1" x14ac:dyDescent="0.3"/>
    <row r="673" ht="16.5" customHeight="1" x14ac:dyDescent="0.3"/>
    <row r="674" ht="16.5" customHeight="1" x14ac:dyDescent="0.3"/>
    <row r="675" ht="16.5" customHeight="1" x14ac:dyDescent="0.3"/>
    <row r="676" ht="16.5" customHeight="1" x14ac:dyDescent="0.3"/>
    <row r="677" ht="16.5" customHeight="1" x14ac:dyDescent="0.3"/>
    <row r="678" ht="16.5" customHeight="1" x14ac:dyDescent="0.3"/>
    <row r="679" ht="16.5" customHeight="1" x14ac:dyDescent="0.3"/>
    <row r="680" ht="16.5" customHeight="1" x14ac:dyDescent="0.3"/>
    <row r="681" ht="16.5" customHeight="1" x14ac:dyDescent="0.3"/>
    <row r="682" ht="16.5" customHeight="1" x14ac:dyDescent="0.3"/>
    <row r="683" ht="16.5" customHeight="1" x14ac:dyDescent="0.3"/>
    <row r="684" ht="16.5" customHeight="1" x14ac:dyDescent="0.3"/>
    <row r="685" ht="16.5" customHeight="1" x14ac:dyDescent="0.3"/>
    <row r="686" ht="16.5" customHeight="1" x14ac:dyDescent="0.3"/>
    <row r="687" ht="16.5" customHeight="1" x14ac:dyDescent="0.3"/>
    <row r="688" ht="16.5" customHeight="1" x14ac:dyDescent="0.3"/>
    <row r="689" ht="16.5" customHeight="1" x14ac:dyDescent="0.3"/>
    <row r="690" ht="16.5" customHeight="1" x14ac:dyDescent="0.3"/>
    <row r="691" ht="16.5" customHeight="1" x14ac:dyDescent="0.3"/>
    <row r="692" ht="16.5" customHeight="1" x14ac:dyDescent="0.3"/>
    <row r="693" ht="16.5" customHeight="1" x14ac:dyDescent="0.3"/>
    <row r="694" ht="16.5" customHeight="1" x14ac:dyDescent="0.3"/>
    <row r="695" ht="16.5" customHeight="1" x14ac:dyDescent="0.3"/>
    <row r="696" ht="16.5" customHeight="1" x14ac:dyDescent="0.3"/>
    <row r="697" ht="16.5" customHeight="1" x14ac:dyDescent="0.3"/>
    <row r="698" ht="16.5" customHeight="1" x14ac:dyDescent="0.3"/>
    <row r="699" ht="16.5" customHeight="1" x14ac:dyDescent="0.3"/>
    <row r="700" ht="16.5" customHeight="1" x14ac:dyDescent="0.3"/>
    <row r="701" ht="16.5" customHeight="1" x14ac:dyDescent="0.3"/>
    <row r="702" ht="16.5" customHeight="1" x14ac:dyDescent="0.3"/>
    <row r="703" ht="16.5" customHeight="1" x14ac:dyDescent="0.3"/>
    <row r="704" ht="16.5" customHeight="1" x14ac:dyDescent="0.3"/>
    <row r="705" ht="16.5" customHeight="1" x14ac:dyDescent="0.3"/>
    <row r="706" ht="16.5" customHeight="1" x14ac:dyDescent="0.3"/>
    <row r="707" ht="16.5" customHeight="1" x14ac:dyDescent="0.3"/>
    <row r="708" ht="16.5" customHeight="1" x14ac:dyDescent="0.3"/>
    <row r="709" ht="16.5" customHeight="1" x14ac:dyDescent="0.3"/>
    <row r="710" ht="16.5" customHeight="1" x14ac:dyDescent="0.3"/>
    <row r="711" ht="16.5" customHeight="1" x14ac:dyDescent="0.3"/>
    <row r="712" ht="16.5" customHeight="1" x14ac:dyDescent="0.3"/>
    <row r="713" ht="16.5" customHeight="1" x14ac:dyDescent="0.3"/>
    <row r="714" ht="16.5" customHeight="1" x14ac:dyDescent="0.3"/>
    <row r="715" ht="16.5" customHeight="1" x14ac:dyDescent="0.3"/>
    <row r="716" ht="16.5" customHeight="1" x14ac:dyDescent="0.3"/>
    <row r="717" ht="16.5" customHeight="1" x14ac:dyDescent="0.3"/>
    <row r="718" ht="16.5" customHeight="1" x14ac:dyDescent="0.3"/>
    <row r="719" ht="16.5" customHeight="1" x14ac:dyDescent="0.3"/>
    <row r="720" ht="16.5" customHeight="1" x14ac:dyDescent="0.3"/>
    <row r="721" ht="16.5" customHeight="1" x14ac:dyDescent="0.3"/>
    <row r="722" ht="16.5" customHeight="1" x14ac:dyDescent="0.3"/>
    <row r="723" ht="16.5" customHeight="1" x14ac:dyDescent="0.3"/>
    <row r="724" ht="16.5" customHeight="1" x14ac:dyDescent="0.3"/>
    <row r="725" ht="16.5" customHeight="1" x14ac:dyDescent="0.3"/>
    <row r="726" ht="16.5" customHeight="1" x14ac:dyDescent="0.3"/>
    <row r="727" ht="16.5" customHeight="1" x14ac:dyDescent="0.3"/>
    <row r="728" ht="16.5" customHeight="1" x14ac:dyDescent="0.3"/>
    <row r="729" ht="16.5" customHeight="1" x14ac:dyDescent="0.3"/>
    <row r="730" ht="16.5" customHeight="1" x14ac:dyDescent="0.3"/>
    <row r="731" ht="16.5" customHeight="1" x14ac:dyDescent="0.3"/>
    <row r="732" ht="16.5" customHeight="1" x14ac:dyDescent="0.3"/>
    <row r="733" ht="16.5" customHeight="1" x14ac:dyDescent="0.3"/>
    <row r="734" ht="16.5" customHeight="1" x14ac:dyDescent="0.3"/>
    <row r="735" ht="16.5" customHeight="1" x14ac:dyDescent="0.3"/>
    <row r="736" ht="16.5" customHeight="1" x14ac:dyDescent="0.3"/>
    <row r="737" ht="16.5" customHeight="1" x14ac:dyDescent="0.3"/>
    <row r="738" ht="16.5" customHeight="1" x14ac:dyDescent="0.3"/>
    <row r="739" ht="16.5" customHeight="1" x14ac:dyDescent="0.3"/>
    <row r="740" ht="16.5" customHeight="1" x14ac:dyDescent="0.3"/>
    <row r="741" ht="16.5" customHeight="1" x14ac:dyDescent="0.3"/>
    <row r="742" ht="16.5" customHeight="1" x14ac:dyDescent="0.3"/>
    <row r="743" ht="16.5" customHeight="1" x14ac:dyDescent="0.3"/>
    <row r="744" ht="16.5" customHeight="1" x14ac:dyDescent="0.3"/>
    <row r="745" ht="16.5" customHeight="1" x14ac:dyDescent="0.3"/>
    <row r="746" ht="16.5" customHeight="1" x14ac:dyDescent="0.3"/>
    <row r="747" ht="16.5" customHeight="1" x14ac:dyDescent="0.3"/>
    <row r="748" ht="16.5" customHeight="1" x14ac:dyDescent="0.3"/>
    <row r="749" ht="16.5" customHeight="1" x14ac:dyDescent="0.3"/>
    <row r="750" ht="16.5" customHeight="1" x14ac:dyDescent="0.3"/>
    <row r="751" ht="16.5" customHeight="1" x14ac:dyDescent="0.3"/>
    <row r="752" ht="16.5" customHeight="1" x14ac:dyDescent="0.3"/>
    <row r="753" ht="16.5" customHeight="1" x14ac:dyDescent="0.3"/>
    <row r="754" ht="16.5" customHeight="1" x14ac:dyDescent="0.3"/>
    <row r="755" ht="16.5" customHeight="1" x14ac:dyDescent="0.3"/>
    <row r="756" ht="16.5" customHeight="1" x14ac:dyDescent="0.3"/>
    <row r="757" ht="16.5" customHeight="1" x14ac:dyDescent="0.3"/>
    <row r="758" ht="16.5" customHeight="1" x14ac:dyDescent="0.3"/>
    <row r="759" ht="16.5" customHeight="1" x14ac:dyDescent="0.3"/>
    <row r="760" ht="16.5" customHeight="1" x14ac:dyDescent="0.3"/>
    <row r="761" ht="16.5" customHeight="1" x14ac:dyDescent="0.3"/>
    <row r="762" ht="16.5" customHeight="1" x14ac:dyDescent="0.3"/>
    <row r="763" ht="16.5" customHeight="1" x14ac:dyDescent="0.3"/>
    <row r="764" ht="16.5" customHeight="1" x14ac:dyDescent="0.3"/>
    <row r="765" ht="16.5" customHeight="1" x14ac:dyDescent="0.3"/>
    <row r="766" ht="16.5" customHeight="1" x14ac:dyDescent="0.3"/>
    <row r="767" ht="16.5" customHeight="1" x14ac:dyDescent="0.3"/>
    <row r="768" ht="16.5" customHeight="1" x14ac:dyDescent="0.3"/>
    <row r="769" ht="16.5" customHeight="1" x14ac:dyDescent="0.3"/>
    <row r="770" ht="16.5" customHeight="1" x14ac:dyDescent="0.3"/>
    <row r="771" ht="16.5" customHeight="1" x14ac:dyDescent="0.3"/>
    <row r="772" ht="16.5" customHeight="1" x14ac:dyDescent="0.3"/>
    <row r="773" ht="16.5" customHeight="1" x14ac:dyDescent="0.3"/>
    <row r="774" ht="16.5" customHeight="1" x14ac:dyDescent="0.3"/>
    <row r="775" ht="16.5" customHeight="1" x14ac:dyDescent="0.3"/>
    <row r="776" ht="16.5" customHeight="1" x14ac:dyDescent="0.3"/>
    <row r="777" ht="16.5" customHeight="1" x14ac:dyDescent="0.3"/>
    <row r="778" ht="16.5" customHeight="1" x14ac:dyDescent="0.3"/>
    <row r="779" ht="16.5" customHeight="1" x14ac:dyDescent="0.3"/>
    <row r="780" ht="16.5" customHeight="1" x14ac:dyDescent="0.3"/>
    <row r="781" ht="16.5" customHeight="1" x14ac:dyDescent="0.3"/>
    <row r="782" ht="16.5" customHeight="1" x14ac:dyDescent="0.3"/>
    <row r="783" ht="16.5" customHeight="1" x14ac:dyDescent="0.3"/>
    <row r="784" ht="16.5" customHeight="1" x14ac:dyDescent="0.3"/>
    <row r="785" ht="16.5" customHeight="1" x14ac:dyDescent="0.3"/>
    <row r="786" ht="16.5" customHeight="1" x14ac:dyDescent="0.3"/>
    <row r="787" ht="16.5" customHeight="1" x14ac:dyDescent="0.3"/>
    <row r="788" ht="16.5" customHeight="1" x14ac:dyDescent="0.3"/>
    <row r="789" ht="16.5" customHeight="1" x14ac:dyDescent="0.3"/>
    <row r="790" ht="16.5" customHeight="1" x14ac:dyDescent="0.3"/>
    <row r="791" ht="16.5" customHeight="1" x14ac:dyDescent="0.3"/>
    <row r="792" ht="16.5" customHeight="1" x14ac:dyDescent="0.3"/>
    <row r="793" ht="16.5" customHeight="1" x14ac:dyDescent="0.3"/>
    <row r="794" ht="16.5" customHeight="1" x14ac:dyDescent="0.3"/>
    <row r="795" ht="16.5" customHeight="1" x14ac:dyDescent="0.3"/>
    <row r="796" ht="16.5" customHeight="1" x14ac:dyDescent="0.3"/>
    <row r="797" ht="16.5" customHeight="1" x14ac:dyDescent="0.3"/>
    <row r="798" ht="16.5" customHeight="1" x14ac:dyDescent="0.3"/>
    <row r="799" ht="16.5" customHeight="1" x14ac:dyDescent="0.3"/>
    <row r="800" ht="16.5" customHeight="1" x14ac:dyDescent="0.3"/>
    <row r="801" ht="16.5" customHeight="1" x14ac:dyDescent="0.3"/>
    <row r="802" ht="16.5" customHeight="1" x14ac:dyDescent="0.3"/>
    <row r="803" ht="16.5" customHeight="1" x14ac:dyDescent="0.3"/>
    <row r="804" ht="16.5" customHeight="1" x14ac:dyDescent="0.3"/>
    <row r="805" ht="16.5" customHeight="1" x14ac:dyDescent="0.3"/>
    <row r="806" ht="16.5" customHeight="1" x14ac:dyDescent="0.3"/>
    <row r="807" ht="16.5" customHeight="1" x14ac:dyDescent="0.3"/>
    <row r="808" ht="16.5" customHeight="1" x14ac:dyDescent="0.3"/>
    <row r="809" ht="16.5" customHeight="1" x14ac:dyDescent="0.3"/>
    <row r="810" ht="16.5" customHeight="1" x14ac:dyDescent="0.3"/>
    <row r="811" ht="16.5" customHeight="1" x14ac:dyDescent="0.3"/>
    <row r="812" ht="16.5" customHeight="1" x14ac:dyDescent="0.3"/>
    <row r="813" ht="16.5" customHeight="1" x14ac:dyDescent="0.3"/>
    <row r="814" ht="16.5" customHeight="1" x14ac:dyDescent="0.3"/>
    <row r="815" ht="16.5" customHeight="1" x14ac:dyDescent="0.3"/>
    <row r="816" ht="16.5" customHeight="1" x14ac:dyDescent="0.3"/>
    <row r="817" ht="16.5" customHeight="1" x14ac:dyDescent="0.3"/>
    <row r="818" ht="16.5" customHeight="1" x14ac:dyDescent="0.3"/>
    <row r="819" ht="16.5" customHeight="1" x14ac:dyDescent="0.3"/>
    <row r="820" ht="16.5" customHeight="1" x14ac:dyDescent="0.3"/>
    <row r="821" ht="16.5" customHeight="1" x14ac:dyDescent="0.3"/>
    <row r="822" ht="16.5" customHeight="1" x14ac:dyDescent="0.3"/>
    <row r="823" ht="16.5" customHeight="1" x14ac:dyDescent="0.3"/>
    <row r="824" ht="16.5" customHeight="1" x14ac:dyDescent="0.3"/>
    <row r="825" ht="16.5" customHeight="1" x14ac:dyDescent="0.3"/>
    <row r="826" ht="16.5" customHeight="1" x14ac:dyDescent="0.3"/>
    <row r="827" ht="16.5" customHeight="1" x14ac:dyDescent="0.3"/>
    <row r="828" ht="16.5" customHeight="1" x14ac:dyDescent="0.3"/>
    <row r="829" ht="16.5" customHeight="1" x14ac:dyDescent="0.3"/>
    <row r="830" ht="16.5" customHeight="1" x14ac:dyDescent="0.3"/>
    <row r="831" ht="16.5" customHeight="1" x14ac:dyDescent="0.3"/>
    <row r="832" ht="16.5" customHeight="1" x14ac:dyDescent="0.3"/>
    <row r="833" ht="16.5" customHeight="1" x14ac:dyDescent="0.3"/>
    <row r="834" ht="16.5" customHeight="1" x14ac:dyDescent="0.3"/>
    <row r="835" ht="16.5" customHeight="1" x14ac:dyDescent="0.3"/>
    <row r="836" ht="16.5" customHeight="1" x14ac:dyDescent="0.3"/>
    <row r="837" ht="16.5" customHeight="1" x14ac:dyDescent="0.3"/>
    <row r="838" ht="16.5" customHeight="1" x14ac:dyDescent="0.3"/>
    <row r="839" ht="16.5" customHeight="1" x14ac:dyDescent="0.3"/>
    <row r="840" ht="16.5" customHeight="1" x14ac:dyDescent="0.3"/>
    <row r="841" ht="16.5" customHeight="1" x14ac:dyDescent="0.3"/>
    <row r="842" ht="16.5" customHeight="1" x14ac:dyDescent="0.3"/>
    <row r="843" ht="16.5" customHeight="1" x14ac:dyDescent="0.3"/>
    <row r="844" ht="16.5" customHeight="1" x14ac:dyDescent="0.3"/>
    <row r="845" ht="16.5" customHeight="1" x14ac:dyDescent="0.3"/>
    <row r="846" ht="16.5" customHeight="1" x14ac:dyDescent="0.3"/>
    <row r="847" ht="16.5" customHeight="1" x14ac:dyDescent="0.3"/>
    <row r="848" ht="16.5" customHeight="1" x14ac:dyDescent="0.3"/>
    <row r="849" ht="16.5" customHeight="1" x14ac:dyDescent="0.3"/>
    <row r="850" ht="16.5" customHeight="1" x14ac:dyDescent="0.3"/>
    <row r="851" ht="16.5" customHeight="1" x14ac:dyDescent="0.3"/>
    <row r="852" ht="16.5" customHeight="1" x14ac:dyDescent="0.3"/>
    <row r="853" ht="16.5" customHeight="1" x14ac:dyDescent="0.3"/>
    <row r="854" ht="16.5" customHeight="1" x14ac:dyDescent="0.3"/>
    <row r="855" ht="16.5" customHeight="1" x14ac:dyDescent="0.3"/>
    <row r="856" ht="16.5" customHeight="1" x14ac:dyDescent="0.3"/>
    <row r="857" ht="16.5" customHeight="1" x14ac:dyDescent="0.3"/>
    <row r="858" ht="16.5" customHeight="1" x14ac:dyDescent="0.3"/>
    <row r="859" ht="16.5" customHeight="1" x14ac:dyDescent="0.3"/>
    <row r="860" ht="16.5" customHeight="1" x14ac:dyDescent="0.3"/>
    <row r="861" ht="16.5" customHeight="1" x14ac:dyDescent="0.3"/>
    <row r="862" ht="16.5" customHeight="1" x14ac:dyDescent="0.3"/>
    <row r="863" ht="16.5" customHeight="1" x14ac:dyDescent="0.3"/>
    <row r="864" ht="16.5" customHeight="1" x14ac:dyDescent="0.3"/>
    <row r="865" ht="16.5" customHeight="1" x14ac:dyDescent="0.3"/>
    <row r="866" ht="16.5" customHeight="1" x14ac:dyDescent="0.3"/>
    <row r="867" ht="16.5" customHeight="1" x14ac:dyDescent="0.3"/>
    <row r="868" ht="16.5" customHeight="1" x14ac:dyDescent="0.3"/>
    <row r="869" ht="16.5" customHeight="1" x14ac:dyDescent="0.3"/>
    <row r="870" ht="16.5" customHeight="1" x14ac:dyDescent="0.3"/>
    <row r="871" ht="16.5" customHeight="1" x14ac:dyDescent="0.3"/>
    <row r="872" ht="16.5" customHeight="1" x14ac:dyDescent="0.3"/>
    <row r="873" ht="16.5" customHeight="1" x14ac:dyDescent="0.3"/>
    <row r="874" ht="16.5" customHeight="1" x14ac:dyDescent="0.3"/>
    <row r="875" ht="16.5" customHeight="1" x14ac:dyDescent="0.3"/>
    <row r="876" ht="16.5" customHeight="1" x14ac:dyDescent="0.3"/>
    <row r="877" ht="16.5" customHeight="1" x14ac:dyDescent="0.3"/>
    <row r="878" ht="16.5" customHeight="1" x14ac:dyDescent="0.3"/>
    <row r="879" ht="16.5" customHeight="1" x14ac:dyDescent="0.3"/>
    <row r="880" ht="16.5" customHeight="1" x14ac:dyDescent="0.3"/>
    <row r="881" ht="16.5" customHeight="1" x14ac:dyDescent="0.3"/>
    <row r="882" ht="16.5" customHeight="1" x14ac:dyDescent="0.3"/>
    <row r="883" ht="16.5" customHeight="1" x14ac:dyDescent="0.3"/>
    <row r="884" ht="16.5" customHeight="1" x14ac:dyDescent="0.3"/>
    <row r="885" ht="16.5" customHeight="1" x14ac:dyDescent="0.3"/>
    <row r="886" ht="16.5" customHeight="1" x14ac:dyDescent="0.3"/>
    <row r="887" ht="16.5" customHeight="1" x14ac:dyDescent="0.3"/>
    <row r="888" ht="16.5" customHeight="1" x14ac:dyDescent="0.3"/>
    <row r="889" ht="16.5" customHeight="1" x14ac:dyDescent="0.3"/>
    <row r="890" ht="16.5" customHeight="1" x14ac:dyDescent="0.3"/>
    <row r="891" ht="16.5" customHeight="1" x14ac:dyDescent="0.3"/>
    <row r="892" ht="16.5" customHeight="1" x14ac:dyDescent="0.3"/>
    <row r="893" ht="16.5" customHeight="1" x14ac:dyDescent="0.3"/>
    <row r="894" ht="16.5" customHeight="1" x14ac:dyDescent="0.3"/>
    <row r="895" ht="16.5" customHeight="1" x14ac:dyDescent="0.3"/>
    <row r="896" ht="16.5" customHeight="1" x14ac:dyDescent="0.3"/>
    <row r="897" ht="16.5" customHeight="1" x14ac:dyDescent="0.3"/>
    <row r="898" ht="16.5" customHeight="1" x14ac:dyDescent="0.3"/>
    <row r="899" ht="16.5" customHeight="1" x14ac:dyDescent="0.3"/>
    <row r="900" ht="16.5" customHeight="1" x14ac:dyDescent="0.3"/>
    <row r="901" ht="16.5" customHeight="1" x14ac:dyDescent="0.3"/>
    <row r="902" ht="16.5" customHeight="1" x14ac:dyDescent="0.3"/>
    <row r="903" ht="16.5" customHeight="1" x14ac:dyDescent="0.3"/>
    <row r="904" ht="16.5" customHeight="1" x14ac:dyDescent="0.3"/>
    <row r="905" ht="16.5" customHeight="1" x14ac:dyDescent="0.3"/>
    <row r="906" ht="16.5" customHeight="1" x14ac:dyDescent="0.3"/>
    <row r="907" ht="16.5" customHeight="1" x14ac:dyDescent="0.3"/>
    <row r="908" ht="16.5" customHeight="1" x14ac:dyDescent="0.3"/>
    <row r="909" ht="16.5" customHeight="1" x14ac:dyDescent="0.3"/>
    <row r="910" ht="16.5" customHeight="1" x14ac:dyDescent="0.3"/>
    <row r="911" ht="16.5" customHeight="1" x14ac:dyDescent="0.3"/>
    <row r="912" ht="16.5" customHeight="1" x14ac:dyDescent="0.3"/>
    <row r="913" ht="16.5" customHeight="1" x14ac:dyDescent="0.3"/>
    <row r="914" ht="16.5" customHeight="1" x14ac:dyDescent="0.3"/>
    <row r="915" ht="16.5" customHeight="1" x14ac:dyDescent="0.3"/>
    <row r="916" ht="16.5" customHeight="1" x14ac:dyDescent="0.3"/>
    <row r="917" ht="16.5" customHeight="1" x14ac:dyDescent="0.3"/>
    <row r="918" ht="16.5" customHeight="1" x14ac:dyDescent="0.3"/>
    <row r="919" ht="16.5" customHeight="1" x14ac:dyDescent="0.3"/>
    <row r="920" ht="16.5" customHeight="1" x14ac:dyDescent="0.3"/>
    <row r="921" ht="16.5" customHeight="1" x14ac:dyDescent="0.3"/>
    <row r="922" ht="16.5" customHeight="1" x14ac:dyDescent="0.3"/>
    <row r="923" ht="16.5" customHeight="1" x14ac:dyDescent="0.3"/>
    <row r="924" ht="16.5" customHeight="1" x14ac:dyDescent="0.3"/>
    <row r="925" ht="16.5" customHeight="1" x14ac:dyDescent="0.3"/>
    <row r="926" ht="16.5" customHeight="1" x14ac:dyDescent="0.3"/>
    <row r="927" ht="16.5" customHeight="1" x14ac:dyDescent="0.3"/>
    <row r="928" ht="16.5" customHeight="1" x14ac:dyDescent="0.3"/>
    <row r="929" ht="16.5" customHeight="1" x14ac:dyDescent="0.3"/>
    <row r="930" ht="16.5" customHeight="1" x14ac:dyDescent="0.3"/>
    <row r="931" ht="16.5" customHeight="1" x14ac:dyDescent="0.3"/>
    <row r="932" ht="16.5" customHeight="1" x14ac:dyDescent="0.3"/>
    <row r="933" ht="16.5" customHeight="1" x14ac:dyDescent="0.3"/>
    <row r="934" ht="16.5" customHeight="1" x14ac:dyDescent="0.3"/>
    <row r="935" ht="16.5" customHeight="1" x14ac:dyDescent="0.3"/>
    <row r="936" ht="16.5" customHeight="1" x14ac:dyDescent="0.3"/>
    <row r="937" ht="16.5" customHeight="1" x14ac:dyDescent="0.3"/>
    <row r="938" ht="16.5" customHeight="1" x14ac:dyDescent="0.3"/>
    <row r="939" ht="16.5" customHeight="1" x14ac:dyDescent="0.3"/>
    <row r="940" ht="16.5" customHeight="1" x14ac:dyDescent="0.3"/>
    <row r="941" ht="16.5" customHeight="1" x14ac:dyDescent="0.3"/>
    <row r="942" ht="16.5" customHeight="1" x14ac:dyDescent="0.3"/>
    <row r="943" ht="16.5" customHeight="1" x14ac:dyDescent="0.3"/>
    <row r="944" ht="16.5" customHeight="1" x14ac:dyDescent="0.3"/>
    <row r="945" ht="16.5" customHeight="1" x14ac:dyDescent="0.3"/>
    <row r="946" ht="16.5" customHeight="1" x14ac:dyDescent="0.3"/>
    <row r="947" ht="16.5" customHeight="1" x14ac:dyDescent="0.3"/>
    <row r="948" ht="16.5" customHeight="1" x14ac:dyDescent="0.3"/>
    <row r="949" ht="16.5" customHeight="1" x14ac:dyDescent="0.3"/>
    <row r="950" ht="16.5" customHeight="1" x14ac:dyDescent="0.3"/>
    <row r="951" ht="16.5" customHeight="1" x14ac:dyDescent="0.3"/>
    <row r="952" ht="16.5" customHeight="1" x14ac:dyDescent="0.3"/>
    <row r="953" ht="16.5" customHeight="1" x14ac:dyDescent="0.3"/>
    <row r="954" ht="16.5" customHeight="1" x14ac:dyDescent="0.3"/>
    <row r="955" ht="16.5" customHeight="1" x14ac:dyDescent="0.3"/>
    <row r="956" ht="16.5" customHeight="1" x14ac:dyDescent="0.3"/>
    <row r="957" ht="16.5" customHeight="1" x14ac:dyDescent="0.3"/>
    <row r="958" ht="16.5" customHeight="1" x14ac:dyDescent="0.3"/>
    <row r="959" ht="16.5" customHeight="1" x14ac:dyDescent="0.3"/>
    <row r="960" ht="16.5" customHeight="1" x14ac:dyDescent="0.3"/>
    <row r="961" ht="16.5" customHeight="1" x14ac:dyDescent="0.3"/>
    <row r="962" ht="16.5" customHeight="1" x14ac:dyDescent="0.3"/>
    <row r="963" ht="16.5" customHeight="1" x14ac:dyDescent="0.3"/>
    <row r="964" ht="16.5" customHeight="1" x14ac:dyDescent="0.3"/>
    <row r="965" ht="16.5" customHeight="1" x14ac:dyDescent="0.3"/>
    <row r="966" ht="16.5" customHeight="1" x14ac:dyDescent="0.3"/>
    <row r="967" ht="16.5" customHeight="1" x14ac:dyDescent="0.3"/>
    <row r="968" ht="16.5" customHeight="1" x14ac:dyDescent="0.3"/>
    <row r="969" ht="16.5" customHeight="1" x14ac:dyDescent="0.3"/>
    <row r="970" ht="16.5" customHeight="1" x14ac:dyDescent="0.3"/>
    <row r="971" ht="16.5" customHeight="1" x14ac:dyDescent="0.3"/>
    <row r="972" ht="16.5" customHeight="1" x14ac:dyDescent="0.3"/>
    <row r="973" ht="16.5" customHeight="1" x14ac:dyDescent="0.3"/>
    <row r="974" ht="16.5" customHeight="1" x14ac:dyDescent="0.3"/>
    <row r="975" ht="16.5" customHeight="1" x14ac:dyDescent="0.3"/>
    <row r="976" ht="16.5" customHeight="1" x14ac:dyDescent="0.3"/>
    <row r="977" ht="16.5" customHeight="1" x14ac:dyDescent="0.3"/>
    <row r="978" ht="16.5" customHeight="1" x14ac:dyDescent="0.3"/>
    <row r="979" ht="16.5" customHeight="1" x14ac:dyDescent="0.3"/>
    <row r="980" ht="16.5" customHeight="1" x14ac:dyDescent="0.3"/>
    <row r="981" ht="16.5" customHeight="1" x14ac:dyDescent="0.3"/>
    <row r="982" ht="16.5" customHeight="1" x14ac:dyDescent="0.3"/>
    <row r="983" ht="16.5" customHeight="1" x14ac:dyDescent="0.3"/>
    <row r="984" ht="16.5" customHeight="1" x14ac:dyDescent="0.3"/>
    <row r="985" ht="16.5" customHeight="1" x14ac:dyDescent="0.3"/>
    <row r="986" ht="16.5" customHeight="1" x14ac:dyDescent="0.3"/>
    <row r="987" ht="16.5" customHeight="1" x14ac:dyDescent="0.3"/>
    <row r="988" ht="16.5" customHeight="1" x14ac:dyDescent="0.3"/>
    <row r="989" ht="16.5" customHeight="1" x14ac:dyDescent="0.3"/>
    <row r="990" ht="16.5" customHeight="1" x14ac:dyDescent="0.3"/>
    <row r="991" ht="16.5" customHeight="1" x14ac:dyDescent="0.3"/>
    <row r="992" ht="16.5" customHeight="1" x14ac:dyDescent="0.3"/>
    <row r="993" ht="16.5" customHeight="1" x14ac:dyDescent="0.3"/>
    <row r="994" ht="16.5" customHeight="1" x14ac:dyDescent="0.3"/>
    <row r="995" ht="16.5" customHeight="1" x14ac:dyDescent="0.3"/>
    <row r="996" ht="16.5" customHeight="1" x14ac:dyDescent="0.3"/>
    <row r="997" ht="16.5" customHeight="1" x14ac:dyDescent="0.3"/>
    <row r="998" ht="16.5" customHeight="1" x14ac:dyDescent="0.3"/>
    <row r="999" ht="16.5" customHeight="1" x14ac:dyDescent="0.3"/>
    <row r="1000" ht="16.5" customHeight="1" x14ac:dyDescent="0.3"/>
  </sheetData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61</vt:i4>
      </vt:variant>
    </vt:vector>
  </HeadingPairs>
  <TitlesOfParts>
    <vt:vector size="63" baseType="lpstr">
      <vt:lpstr>Agenda</vt:lpstr>
      <vt:lpstr>Afbeeldingen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 Arends</dc:creator>
  <cp:lastModifiedBy>Herman Arends</cp:lastModifiedBy>
  <dcterms:created xsi:type="dcterms:W3CDTF">2019-12-03T00:53:38Z</dcterms:created>
  <dcterms:modified xsi:type="dcterms:W3CDTF">2024-09-27T13:48:23Z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